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5\مقاولين نجاره مسلحه\"/>
    </mc:Choice>
  </mc:AlternateContent>
  <bookViews>
    <workbookView xWindow="0" yWindow="0" windowWidth="20490" windowHeight="7350" activeTab="5"/>
  </bookViews>
  <sheets>
    <sheet name="Sheet1" sheetId="6" r:id="rId1"/>
    <sheet name="A6" sheetId="1" r:id="rId2"/>
    <sheet name="A3" sheetId="2" r:id="rId3"/>
    <sheet name="A10" sheetId="3" r:id="rId4"/>
    <sheet name="ابراج المستقبل" sheetId="4" r:id="rId5"/>
    <sheet name="ابراج المستقبل متحدث" sheetId="8" r:id="rId6"/>
    <sheet name="باغوص 2" sheetId="5" r:id="rId7"/>
    <sheet name="A 11" sheetId="7" r:id="rId8"/>
  </sheets>
  <definedNames>
    <definedName name="_xlnm._FilterDatabase" localSheetId="4" hidden="1">'ابراج المستقبل'!$A$1:$N$74</definedName>
    <definedName name="_xlnm._FilterDatabase" localSheetId="5" hidden="1">'ابراج المستقبل متحدث'!$A$2:$N$77</definedName>
    <definedName name="_xlnm._FilterDatabase" localSheetId="6" hidden="1">'باغوص 2'!$A$22:$L$41</definedName>
    <definedName name="_xlnm.Print_Area" localSheetId="2">'A3'!$A$1:$L$42</definedName>
    <definedName name="_xlnm.Print_Area" localSheetId="0">Sheet1!$A$1:$D$8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6" l="1"/>
  <c r="L24" i="8"/>
  <c r="K21" i="3" l="1"/>
  <c r="K37" i="3"/>
  <c r="H13" i="8" l="1"/>
  <c r="H12" i="8"/>
  <c r="H11" i="8" l="1"/>
  <c r="L11" i="8" s="1"/>
  <c r="K17" i="3" l="1"/>
  <c r="G17" i="3" l="1"/>
  <c r="K41" i="2" l="1"/>
  <c r="L83" i="8" l="1"/>
  <c r="L12" i="8" l="1"/>
  <c r="L13" i="8"/>
  <c r="H9" i="8"/>
  <c r="L9" i="8" s="1"/>
  <c r="H10" i="8"/>
  <c r="L10" i="8" s="1"/>
  <c r="H8" i="8"/>
  <c r="L8" i="8" s="1"/>
  <c r="H14" i="8" l="1"/>
  <c r="L14" i="8" s="1"/>
  <c r="H15" i="8"/>
  <c r="L15" i="8" s="1"/>
  <c r="H16" i="8"/>
  <c r="L16" i="8" s="1"/>
  <c r="H17" i="8"/>
  <c r="L17" i="8" s="1"/>
  <c r="H18" i="8"/>
  <c r="L18" i="8" s="1"/>
  <c r="H19" i="8"/>
  <c r="L19" i="8" s="1"/>
  <c r="H20" i="8"/>
  <c r="L20" i="8" s="1"/>
  <c r="H21" i="8"/>
  <c r="L21" i="8" s="1"/>
  <c r="H22" i="8"/>
  <c r="L22" i="8" s="1"/>
  <c r="H23" i="8"/>
  <c r="L23" i="8" s="1"/>
  <c r="H24" i="8"/>
  <c r="H7" i="8"/>
  <c r="H6" i="8"/>
  <c r="H5" i="8"/>
  <c r="H4" i="8"/>
  <c r="L5" i="8" l="1"/>
  <c r="L6" i="8"/>
  <c r="L7" i="8"/>
  <c r="L4" i="8"/>
  <c r="L25" i="8" s="1"/>
  <c r="C7" i="6"/>
  <c r="H9" i="4"/>
  <c r="H8" i="4"/>
  <c r="H7" i="4"/>
  <c r="H6" i="4"/>
  <c r="H5" i="4"/>
  <c r="H4" i="4"/>
  <c r="K4" i="4"/>
  <c r="C6" i="6"/>
  <c r="B7" i="6" l="1"/>
  <c r="D7" i="6" s="1"/>
  <c r="L84" i="8" l="1"/>
  <c r="I18" i="7"/>
  <c r="K27" i="7"/>
  <c r="K20" i="7"/>
  <c r="K19" i="7"/>
  <c r="K18" i="7"/>
  <c r="K17" i="7"/>
  <c r="I17" i="7"/>
  <c r="G16" i="7"/>
  <c r="G15" i="7"/>
  <c r="G14" i="7"/>
  <c r="G13" i="7"/>
  <c r="G12" i="7"/>
  <c r="G11" i="7"/>
  <c r="G10" i="7"/>
  <c r="G9" i="7"/>
  <c r="G8" i="7"/>
  <c r="H7" i="7"/>
  <c r="H8" i="7" s="1"/>
  <c r="G7" i="7"/>
  <c r="I7" i="7" s="1"/>
  <c r="K6" i="7"/>
  <c r="G6" i="7"/>
  <c r="I6" i="7" s="1"/>
  <c r="G5" i="7"/>
  <c r="K5" i="7" s="1"/>
  <c r="G4" i="7"/>
  <c r="K4" i="7" s="1"/>
  <c r="L1" i="7"/>
  <c r="K7" i="7" l="1"/>
  <c r="H9" i="7"/>
  <c r="K8" i="7"/>
  <c r="I8" i="7"/>
  <c r="I4" i="7"/>
  <c r="I19" i="7" s="1"/>
  <c r="I5" i="7"/>
  <c r="L73" i="4"/>
  <c r="H10" i="7" l="1"/>
  <c r="I9" i="7"/>
  <c r="K9" i="7"/>
  <c r="J16" i="1"/>
  <c r="H11" i="7" l="1"/>
  <c r="K10" i="7"/>
  <c r="I10" i="7"/>
  <c r="J5" i="1"/>
  <c r="J6" i="1"/>
  <c r="J10" i="1"/>
  <c r="H12" i="7" l="1"/>
  <c r="K11" i="7"/>
  <c r="I11" i="7"/>
  <c r="G13" i="1"/>
  <c r="G14" i="1"/>
  <c r="G15" i="1"/>
  <c r="G16" i="1"/>
  <c r="H13" i="7" l="1"/>
  <c r="K12" i="7"/>
  <c r="I12" i="7"/>
  <c r="C4" i="6"/>
  <c r="H14" i="7" l="1"/>
  <c r="K13" i="7"/>
  <c r="I13" i="7"/>
  <c r="J24" i="1"/>
  <c r="C3" i="6" s="1"/>
  <c r="H15" i="7" l="1"/>
  <c r="K14" i="7"/>
  <c r="I14" i="7"/>
  <c r="H16" i="7" l="1"/>
  <c r="I15" i="7"/>
  <c r="K15" i="7"/>
  <c r="K73" i="4"/>
  <c r="K16" i="7" l="1"/>
  <c r="K21" i="7" s="1"/>
  <c r="I16" i="7"/>
  <c r="G12" i="1"/>
  <c r="K28" i="7" l="1"/>
  <c r="B6" i="6"/>
  <c r="D6" i="6" s="1"/>
  <c r="L1" i="3"/>
  <c r="L1" i="2"/>
  <c r="G11" i="1"/>
  <c r="K1" i="1"/>
  <c r="C5" i="6" l="1"/>
  <c r="C8" i="6" s="1"/>
  <c r="J7" i="4" l="1"/>
  <c r="I6" i="4"/>
  <c r="K8" i="4"/>
  <c r="K60" i="5"/>
  <c r="K61" i="5" s="1"/>
  <c r="K20" i="5"/>
  <c r="K19" i="5"/>
  <c r="K18" i="5"/>
  <c r="K17" i="5"/>
  <c r="I17" i="5"/>
  <c r="G16" i="5"/>
  <c r="G15" i="5"/>
  <c r="G14" i="5"/>
  <c r="G13" i="5"/>
  <c r="G12" i="5"/>
  <c r="G11" i="5"/>
  <c r="G10" i="5"/>
  <c r="G9" i="5"/>
  <c r="G8" i="5"/>
  <c r="K8" i="5" s="1"/>
  <c r="G7" i="5"/>
  <c r="K7" i="5" s="1"/>
  <c r="G6" i="5"/>
  <c r="K6" i="5" s="1"/>
  <c r="G5" i="5"/>
  <c r="K5" i="5" s="1"/>
  <c r="G4" i="5"/>
  <c r="I4" i="5" s="1"/>
  <c r="I19" i="5" s="1"/>
  <c r="K20" i="3"/>
  <c r="K19" i="3"/>
  <c r="K18" i="3"/>
  <c r="I17" i="3"/>
  <c r="G16" i="3"/>
  <c r="G15" i="3"/>
  <c r="G14" i="3"/>
  <c r="G13" i="3"/>
  <c r="G12" i="3"/>
  <c r="G11" i="3"/>
  <c r="G10" i="3"/>
  <c r="G9" i="3"/>
  <c r="G8" i="3"/>
  <c r="H7" i="3"/>
  <c r="H8" i="3" s="1"/>
  <c r="G7" i="3"/>
  <c r="G6" i="3"/>
  <c r="K6" i="3" s="1"/>
  <c r="G5" i="3"/>
  <c r="K5" i="3" s="1"/>
  <c r="G4" i="3"/>
  <c r="I4" i="3" s="1"/>
  <c r="I19" i="3" s="1"/>
  <c r="I9" i="4" l="1"/>
  <c r="K9" i="4" s="1"/>
  <c r="L9" i="4" s="1"/>
  <c r="I5" i="4"/>
  <c r="K5" i="4" s="1"/>
  <c r="J6" i="4"/>
  <c r="K4" i="5"/>
  <c r="I7" i="5"/>
  <c r="K6" i="4"/>
  <c r="I7" i="4"/>
  <c r="K7" i="4" s="1"/>
  <c r="L7" i="4" s="1"/>
  <c r="K4" i="3"/>
  <c r="I6" i="5"/>
  <c r="I8" i="5"/>
  <c r="I5" i="5"/>
  <c r="I18" i="5" s="1"/>
  <c r="H9" i="3"/>
  <c r="K8" i="3"/>
  <c r="I8" i="3"/>
  <c r="I6" i="3"/>
  <c r="I7" i="3"/>
  <c r="I5" i="3"/>
  <c r="I18" i="3" s="1"/>
  <c r="K7" i="3"/>
  <c r="K10" i="4" l="1"/>
  <c r="L6" i="4"/>
  <c r="I9" i="5"/>
  <c r="K9" i="5"/>
  <c r="H10" i="3"/>
  <c r="K9" i="3"/>
  <c r="I9" i="3"/>
  <c r="E7" i="6" l="1"/>
  <c r="L74" i="4"/>
  <c r="I10" i="5"/>
  <c r="K10" i="5"/>
  <c r="H11" i="3"/>
  <c r="K10" i="3"/>
  <c r="I10" i="3"/>
  <c r="K11" i="5" l="1"/>
  <c r="I11" i="5"/>
  <c r="H12" i="3"/>
  <c r="K11" i="3"/>
  <c r="I11" i="3"/>
  <c r="I12" i="5" l="1"/>
  <c r="K12" i="5"/>
  <c r="H13" i="3"/>
  <c r="K12" i="3"/>
  <c r="I12" i="3"/>
  <c r="I13" i="5" l="1"/>
  <c r="K13" i="5"/>
  <c r="H14" i="3"/>
  <c r="K13" i="3"/>
  <c r="I13" i="3"/>
  <c r="K14" i="5" l="1"/>
  <c r="I14" i="5"/>
  <c r="H15" i="3"/>
  <c r="K14" i="3"/>
  <c r="I14" i="3"/>
  <c r="I15" i="5" l="1"/>
  <c r="K15" i="5"/>
  <c r="H16" i="3"/>
  <c r="K15" i="3"/>
  <c r="I15" i="3"/>
  <c r="I16" i="5" l="1"/>
  <c r="K16" i="5"/>
  <c r="K21" i="5" s="1"/>
  <c r="K16" i="3"/>
  <c r="I16" i="3"/>
  <c r="B5" i="6" l="1"/>
  <c r="D5" i="6" s="1"/>
  <c r="E5" i="6" s="1"/>
  <c r="I17" i="2"/>
  <c r="K17" i="2"/>
  <c r="K18" i="2"/>
  <c r="K19" i="2"/>
  <c r="K20" i="2"/>
  <c r="I5" i="2"/>
  <c r="I18" i="2" s="1"/>
  <c r="K5" i="2"/>
  <c r="G5" i="2"/>
  <c r="G6" i="2"/>
  <c r="I6" i="2" s="1"/>
  <c r="G7" i="2"/>
  <c r="G8" i="2"/>
  <c r="G9" i="2"/>
  <c r="G10" i="2"/>
  <c r="G11" i="2"/>
  <c r="K11" i="2" s="1"/>
  <c r="G12" i="2"/>
  <c r="G13" i="2"/>
  <c r="G14" i="2"/>
  <c r="G15" i="2"/>
  <c r="G4" i="2"/>
  <c r="I4" i="2" s="1"/>
  <c r="I19" i="2" s="1"/>
  <c r="H7" i="2"/>
  <c r="K7" i="2" s="1"/>
  <c r="K4" i="2" l="1"/>
  <c r="H8" i="2"/>
  <c r="I8" i="2"/>
  <c r="I7" i="2"/>
  <c r="K38" i="3"/>
  <c r="K6" i="2"/>
  <c r="G10" i="1"/>
  <c r="H9" i="2" l="1"/>
  <c r="K8" i="2"/>
  <c r="I11" i="1"/>
  <c r="J11" i="1" s="1"/>
  <c r="H10" i="2" l="1"/>
  <c r="K9" i="2"/>
  <c r="I9" i="2"/>
  <c r="I12" i="1"/>
  <c r="J12" i="1" s="1"/>
  <c r="I9" i="1"/>
  <c r="J9" i="1" s="1"/>
  <c r="I8" i="1"/>
  <c r="J8" i="1" s="1"/>
  <c r="I7" i="1"/>
  <c r="J7" i="1" s="1"/>
  <c r="G5" i="1"/>
  <c r="G6" i="1"/>
  <c r="G7" i="1"/>
  <c r="G8" i="1"/>
  <c r="G4" i="1"/>
  <c r="J4" i="1"/>
  <c r="I10" i="2" l="1"/>
  <c r="K10" i="2"/>
  <c r="H11" i="2"/>
  <c r="I13" i="1"/>
  <c r="J13" i="1" s="1"/>
  <c r="I11" i="2" l="1"/>
  <c r="H12" i="2"/>
  <c r="I14" i="1"/>
  <c r="J14" i="1" s="1"/>
  <c r="H13" i="2" l="1"/>
  <c r="K12" i="2"/>
  <c r="I12" i="2"/>
  <c r="I15" i="1"/>
  <c r="J15" i="1" s="1"/>
  <c r="H14" i="2" l="1"/>
  <c r="I13" i="2"/>
  <c r="K13" i="2"/>
  <c r="I16" i="1"/>
  <c r="J17" i="1" s="1"/>
  <c r="H15" i="2" l="1"/>
  <c r="I14" i="2"/>
  <c r="K14" i="2"/>
  <c r="J25" i="1"/>
  <c r="B3" i="6"/>
  <c r="H16" i="2" l="1"/>
  <c r="I15" i="2"/>
  <c r="K15" i="2"/>
  <c r="D3" i="6"/>
  <c r="E3" i="6" s="1"/>
  <c r="K16" i="2" l="1"/>
  <c r="K21" i="2" s="1"/>
  <c r="K42" i="2" s="1"/>
  <c r="I16" i="2"/>
  <c r="B4" i="6" l="1"/>
  <c r="B8" i="6" s="1"/>
  <c r="D8" i="6" s="1"/>
  <c r="D4" i="6" l="1"/>
  <c r="E4" i="6" s="1"/>
  <c r="E8" i="6"/>
</calcChain>
</file>

<file path=xl/sharedStrings.xml><?xml version="1.0" encoding="utf-8"?>
<sst xmlns="http://schemas.openxmlformats.org/spreadsheetml/2006/main" count="710" uniqueCount="207">
  <si>
    <t>اعمال اللبشة العادية</t>
  </si>
  <si>
    <t>اعمال اللبشة المسلحة</t>
  </si>
  <si>
    <t>خرسانة البدروم</t>
  </si>
  <si>
    <t>خرسانة الارضي</t>
  </si>
  <si>
    <t>خرسانة الاول</t>
  </si>
  <si>
    <t>خرسانة الثاني</t>
  </si>
  <si>
    <t>البند</t>
  </si>
  <si>
    <t>بيان الاعمال</t>
  </si>
  <si>
    <t>الوحدة</t>
  </si>
  <si>
    <t>كمية العقد</t>
  </si>
  <si>
    <t>الكمية المنفذة</t>
  </si>
  <si>
    <t>سابقة</t>
  </si>
  <si>
    <t>حالية</t>
  </si>
  <si>
    <t>الاجمالى</t>
  </si>
  <si>
    <t>النسبة</t>
  </si>
  <si>
    <t>سعر الوحدة</t>
  </si>
  <si>
    <t>اجمالى القيمة المنفذة</t>
  </si>
  <si>
    <t>ملاحظات</t>
  </si>
  <si>
    <t>خرسانة الثالث</t>
  </si>
  <si>
    <t>خرسانة الرابع</t>
  </si>
  <si>
    <t>خرسانة الخامس</t>
  </si>
  <si>
    <t>خرسانة السادس</t>
  </si>
  <si>
    <t>خرسانة  السابع</t>
  </si>
  <si>
    <t>خرسانة الثامن</t>
  </si>
  <si>
    <t>خرسانة  التاسع</t>
  </si>
  <si>
    <t>اعمال المبني الرئيسي</t>
  </si>
  <si>
    <t>م3</t>
  </si>
  <si>
    <t xml:space="preserve">المقاول </t>
  </si>
  <si>
    <t>احمد الجبالى</t>
  </si>
  <si>
    <t>برج A6</t>
  </si>
  <si>
    <t>سند صرف 1849</t>
  </si>
  <si>
    <t>بيانات الصرف والسداد</t>
  </si>
  <si>
    <t xml:space="preserve">عن الفترة </t>
  </si>
  <si>
    <t xml:space="preserve">الى </t>
  </si>
  <si>
    <t xml:space="preserve">مشروع فيو بارك - الفيوم </t>
  </si>
  <si>
    <t>سند صرف 1982</t>
  </si>
  <si>
    <t>تم تعديل السعر بأمر من الحاج</t>
  </si>
  <si>
    <t>سند صرف 2299</t>
  </si>
  <si>
    <t>برج A10</t>
  </si>
  <si>
    <t xml:space="preserve">نسبة الصرف المتفق عليها </t>
  </si>
  <si>
    <t>المبلغ المستحق للصرف</t>
  </si>
  <si>
    <t>الشوخشيخة</t>
  </si>
  <si>
    <t>10%المتبقية من الخرسانة العادية</t>
  </si>
  <si>
    <t>50%المتبقية من اللبشة</t>
  </si>
  <si>
    <t>قيمة الاعمال المنفذة</t>
  </si>
  <si>
    <t>خرسانة عادية للأساسات</t>
  </si>
  <si>
    <t>خرسانة مسلحة للأساسات ( اللبشة المسلحة )</t>
  </si>
  <si>
    <t>خرسانة مسلحة اعمدة وحوائط وسقف البدروم</t>
  </si>
  <si>
    <t>خرسانة مسلحة اعمدة الارضي</t>
  </si>
  <si>
    <t>تعلية</t>
  </si>
  <si>
    <t>صرف5%تعلية اللبشة مع كل دور حتى 6 علوي</t>
  </si>
  <si>
    <t>الصافى المستحق</t>
  </si>
  <si>
    <t>خصم 40%من اللبشة
5%من كل دور</t>
  </si>
  <si>
    <t>اضافة</t>
  </si>
  <si>
    <t>190500×2.5%</t>
  </si>
  <si>
    <t>م1</t>
  </si>
  <si>
    <t>م2</t>
  </si>
  <si>
    <t xml:space="preserve">سند صرف 2097 </t>
  </si>
  <si>
    <t>اشرف كشري</t>
  </si>
  <si>
    <t>سند صرف 2135</t>
  </si>
  <si>
    <t>سند صرف 2147</t>
  </si>
  <si>
    <t>سند صرف 2248</t>
  </si>
  <si>
    <t>سند صرف 2300</t>
  </si>
  <si>
    <t>برج A3</t>
  </si>
  <si>
    <t xml:space="preserve"> </t>
  </si>
  <si>
    <t>سند صرف 1888</t>
  </si>
  <si>
    <t>سند صرف 1274</t>
  </si>
  <si>
    <t>سند صرف 1478</t>
  </si>
  <si>
    <t>سند صرف 1611</t>
  </si>
  <si>
    <t>عمرو كشري</t>
  </si>
  <si>
    <t>م/ احمد سمير</t>
  </si>
  <si>
    <t>قبل الصرف يتم مراجعة م احمد سمير فى انتهاء صب السقف</t>
  </si>
  <si>
    <t>باغوص</t>
  </si>
  <si>
    <t>التاريخ</t>
  </si>
  <si>
    <t>م 3</t>
  </si>
  <si>
    <t>سند صرف 2427</t>
  </si>
  <si>
    <t>سند صرف 2520</t>
  </si>
  <si>
    <t>سند صرف 2593</t>
  </si>
  <si>
    <t>سند صرف 2661</t>
  </si>
  <si>
    <t>سند صرف 2800</t>
  </si>
  <si>
    <t>سند صرف 2818</t>
  </si>
  <si>
    <t>سند صرف 2118</t>
  </si>
  <si>
    <t xml:space="preserve">التاريخ </t>
  </si>
  <si>
    <t xml:space="preserve">عمرو كشري </t>
  </si>
  <si>
    <t>سند صرف 2543</t>
  </si>
  <si>
    <t>سند صرف 2569</t>
  </si>
  <si>
    <t>سند صرف 2633</t>
  </si>
  <si>
    <t>سند صرف 2844</t>
  </si>
  <si>
    <t>احمد الجبالي</t>
  </si>
  <si>
    <t>سند صرف 2146</t>
  </si>
  <si>
    <t>سند صرف 2152</t>
  </si>
  <si>
    <t>سند صرف 2288</t>
  </si>
  <si>
    <t>سند صرف 2563</t>
  </si>
  <si>
    <t>سند صرف 2574</t>
  </si>
  <si>
    <t>سند صرف 2596</t>
  </si>
  <si>
    <t>سند صرف 2647</t>
  </si>
  <si>
    <t>سند صرف 2688</t>
  </si>
  <si>
    <t>سند صرف 2727</t>
  </si>
  <si>
    <t>سند صرف 2748</t>
  </si>
  <si>
    <t>سند صرف 2879</t>
  </si>
  <si>
    <t>سند صرف 2901</t>
  </si>
  <si>
    <t>سند صرف 2347</t>
  </si>
  <si>
    <t>سند صرف 2937</t>
  </si>
  <si>
    <t>تم صرفها من هانى القاياتى الى عمرو كشري ( مسجله بالعهدة )</t>
  </si>
  <si>
    <t>سند صرف 2982</t>
  </si>
  <si>
    <t>الموقع</t>
  </si>
  <si>
    <t>اجمالى الاعمال</t>
  </si>
  <si>
    <t>اجمالى المنصرف</t>
  </si>
  <si>
    <t xml:space="preserve">المتبقى </t>
  </si>
  <si>
    <t>A6</t>
  </si>
  <si>
    <t>A3</t>
  </si>
  <si>
    <t>A10</t>
  </si>
  <si>
    <t>ابراج المستقبل</t>
  </si>
  <si>
    <t>الحالة</t>
  </si>
  <si>
    <t>هانى القاياتى تم اعطائها لعمرو كشري</t>
  </si>
  <si>
    <t>ملخص حساب احمد الجبالى</t>
  </si>
  <si>
    <t>سند صرف 3012</t>
  </si>
  <si>
    <t>تم اغلاق الحساب وتسليم الموقع</t>
  </si>
  <si>
    <t>سند صرف 3027</t>
  </si>
  <si>
    <t>سند صرف 3059</t>
  </si>
  <si>
    <t>سند صرف 3128</t>
  </si>
  <si>
    <t>سند صرف 3154</t>
  </si>
  <si>
    <t>رقم البرج</t>
  </si>
  <si>
    <t>برج 4</t>
  </si>
  <si>
    <t>رقم المستخلص</t>
  </si>
  <si>
    <t>برج3</t>
  </si>
  <si>
    <t>سند صرف 3217</t>
  </si>
  <si>
    <t>سند صرف 3257</t>
  </si>
  <si>
    <t>سند صرف 3368</t>
  </si>
  <si>
    <t>سند صرف 3427</t>
  </si>
  <si>
    <t>سند صرف 3433</t>
  </si>
  <si>
    <t>سند صرف 3531</t>
  </si>
  <si>
    <t>سند صرف 3558</t>
  </si>
  <si>
    <t>بيانات الصرف والسداد                         A6</t>
  </si>
  <si>
    <t>بيانات الصرف والسداد              A3</t>
  </si>
  <si>
    <t>بيانات الصرف والسداد            A10</t>
  </si>
  <si>
    <t>سند صرف 3630</t>
  </si>
  <si>
    <t>سند صرف 3656</t>
  </si>
  <si>
    <t>سند صرف 3595</t>
  </si>
  <si>
    <t>سند صرف 3617</t>
  </si>
  <si>
    <t>سند صرف 3657</t>
  </si>
  <si>
    <t>سند صرف 3701</t>
  </si>
  <si>
    <t>سند صرف 3712</t>
  </si>
  <si>
    <t>سند صرف 3744</t>
  </si>
  <si>
    <t>سند صرف 3711</t>
  </si>
  <si>
    <t>سند صرف 3855</t>
  </si>
  <si>
    <t>سند صرف 3923</t>
  </si>
  <si>
    <t>سند صرف 3809</t>
  </si>
  <si>
    <t>8-8-204</t>
  </si>
  <si>
    <t>سند صرف 3931</t>
  </si>
  <si>
    <t>سند صرف 3960</t>
  </si>
  <si>
    <t>سند صرف  4004</t>
  </si>
  <si>
    <t xml:space="preserve"> سند صرف  4027</t>
  </si>
  <si>
    <t>سند صرف  4124</t>
  </si>
  <si>
    <t>سند صرف  4146</t>
  </si>
  <si>
    <t>سند صرف  4170</t>
  </si>
  <si>
    <t>سند صرف 4088</t>
  </si>
  <si>
    <t>المستلم</t>
  </si>
  <si>
    <t>سند صرف 3471</t>
  </si>
  <si>
    <t>سند صرف  4251</t>
  </si>
  <si>
    <t>سند صرف  4333</t>
  </si>
  <si>
    <t>برج A11</t>
  </si>
  <si>
    <t>سند صرف 3838</t>
  </si>
  <si>
    <t>المبلغ المنصرف</t>
  </si>
  <si>
    <t>بيانات الصرف والسداد            A11</t>
  </si>
  <si>
    <t>A11</t>
  </si>
  <si>
    <t>سند صرف 109</t>
  </si>
  <si>
    <t>سند صرف 4537</t>
  </si>
  <si>
    <t>سند 4522</t>
  </si>
  <si>
    <t>سند صرف 4577</t>
  </si>
  <si>
    <t>سند صرف 4641</t>
  </si>
  <si>
    <t>المتبقي</t>
  </si>
  <si>
    <t>سند صرف 4709</t>
  </si>
  <si>
    <t xml:space="preserve">مبلغ منصرف من الحاج مباشر - اعمال بباغوص </t>
  </si>
  <si>
    <t xml:space="preserve">نسبة الصرف </t>
  </si>
  <si>
    <t>خرسانة مسلحة اعمدة وسقف الارضي</t>
  </si>
  <si>
    <t>خرسانة مسلحة اعمدة وسقف الاول علوي</t>
  </si>
  <si>
    <t>خرسانة مسلحة سقف الارضي</t>
  </si>
  <si>
    <t>خرسانة مسلحة اعمدة  الثاني علوي</t>
  </si>
  <si>
    <t>سند صرف 4801</t>
  </si>
  <si>
    <t>سند صرف 4811</t>
  </si>
  <si>
    <t>عليه</t>
  </si>
  <si>
    <t>سند صرف 4879</t>
  </si>
  <si>
    <t>سند صرف 4998</t>
  </si>
  <si>
    <t>سند صرف 4970</t>
  </si>
  <si>
    <t>سند صرف  109</t>
  </si>
  <si>
    <t>سند صرف  4522</t>
  </si>
  <si>
    <t>سند صرف  4900</t>
  </si>
  <si>
    <t>سند صرف  4921</t>
  </si>
  <si>
    <t>سند صرف 5008</t>
  </si>
  <si>
    <t>سند صرف 5050</t>
  </si>
  <si>
    <t>سند صرف 5190</t>
  </si>
  <si>
    <t>سند صرف  5138</t>
  </si>
  <si>
    <t>سند صرف  5242</t>
  </si>
  <si>
    <t>سند صرف 5096</t>
  </si>
  <si>
    <t>سند صرف 5114</t>
  </si>
  <si>
    <t>سند صرف 5281</t>
  </si>
  <si>
    <t xml:space="preserve">سند صرف 5308 </t>
  </si>
  <si>
    <t>سند صرف 5326</t>
  </si>
  <si>
    <t>سند صرف 5372</t>
  </si>
  <si>
    <t>سند صرف 5433</t>
  </si>
  <si>
    <t>خرسانة مسلحة سقف  الثاني علوي</t>
  </si>
  <si>
    <t xml:space="preserve">خرسانة مسلحة اعمده و سقف  الثالث علوي </t>
  </si>
  <si>
    <t xml:space="preserve">خرسانة مسلحة اعمده و سقف  الرابع  علوي </t>
  </si>
  <si>
    <t xml:space="preserve">يخصم 400الف من اجمالي الحساب </t>
  </si>
  <si>
    <t xml:space="preserve">تم تخفيض هذا المبلغ من حساب احمد الجبالي </t>
  </si>
  <si>
    <t>معتمد من ام ياسين بتاريخ 13-8-2025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</si>
</sst>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  <numFmt numFmtId="166" formatCode="[$-1010000]d/m/yyyy;@"/>
  </numFmts>
  <fonts count="29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u/>
      <sz val="12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u/>
      <sz val="14"/>
      <color rgb="FFFF0000"/>
      <name val="Calibri"/>
      <family val="2"/>
      <charset val="178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charset val="178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u/>
      <sz val="16"/>
      <color rgb="FFFF0000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charset val="178"/>
      <scheme val="minor"/>
    </font>
    <font>
      <b/>
      <sz val="18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u val="singleAccounting"/>
      <sz val="11"/>
      <color theme="1"/>
      <name val="Calibri"/>
      <family val="2"/>
      <charset val="178"/>
      <scheme val="minor"/>
    </font>
    <font>
      <b/>
      <sz val="12"/>
      <color rgb="FFFF0000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  <font>
      <b/>
      <u val="singleAccounting"/>
      <sz val="2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3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164" fontId="3" fillId="0" borderId="0" xfId="1" applyFont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0" fillId="0" borderId="5" xfId="1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9" fontId="0" fillId="0" borderId="11" xfId="0" applyNumberFormat="1" applyBorder="1" applyAlignment="1">
      <alignment horizontal="center" vertical="center"/>
    </xf>
    <xf numFmtId="9" fontId="0" fillId="0" borderId="5" xfId="0" applyNumberForma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14" fontId="0" fillId="0" borderId="11" xfId="0" applyNumberForma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4" fontId="0" fillId="2" borderId="5" xfId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8" fillId="0" borderId="0" xfId="1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11" fillId="0" borderId="21" xfId="1" applyFont="1" applyBorder="1" applyAlignment="1">
      <alignment horizontal="center" vertical="center"/>
    </xf>
    <xf numFmtId="164" fontId="11" fillId="0" borderId="21" xfId="0" applyNumberFormat="1" applyFont="1" applyBorder="1" applyAlignment="1">
      <alignment horizontal="center" vertical="center"/>
    </xf>
    <xf numFmtId="165" fontId="11" fillId="0" borderId="21" xfId="1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4" fontId="12" fillId="0" borderId="7" xfId="1" applyFont="1" applyBorder="1" applyAlignment="1">
      <alignment horizontal="center" vertical="center"/>
    </xf>
    <xf numFmtId="164" fontId="12" fillId="0" borderId="8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164" fontId="15" fillId="0" borderId="2" xfId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4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64" fontId="15" fillId="0" borderId="5" xfId="1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164" fontId="15" fillId="0" borderId="17" xfId="1" applyFont="1" applyBorder="1" applyAlignment="1">
      <alignment horizontal="center" vertical="center"/>
    </xf>
    <xf numFmtId="165" fontId="16" fillId="0" borderId="5" xfId="1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65" fontId="16" fillId="2" borderId="5" xfId="1" applyNumberFormat="1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165" fontId="16" fillId="0" borderId="17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164" fontId="9" fillId="0" borderId="21" xfId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7" fillId="2" borderId="23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14" fontId="0" fillId="0" borderId="17" xfId="0" applyNumberFormat="1" applyBorder="1" applyAlignment="1">
      <alignment horizontal="center" vertical="center"/>
    </xf>
    <xf numFmtId="164" fontId="0" fillId="0" borderId="17" xfId="1" applyFont="1" applyFill="1" applyBorder="1" applyAlignment="1">
      <alignment horizontal="center" vertical="center"/>
    </xf>
    <xf numFmtId="9" fontId="3" fillId="0" borderId="0" xfId="2" applyFont="1" applyAlignment="1">
      <alignment horizontal="center" vertical="center"/>
    </xf>
    <xf numFmtId="9" fontId="0" fillId="0" borderId="8" xfId="2" applyFont="1" applyBorder="1" applyAlignment="1">
      <alignment horizontal="center" vertical="center"/>
    </xf>
    <xf numFmtId="9" fontId="0" fillId="0" borderId="11" xfId="2" applyFont="1" applyBorder="1" applyAlignment="1">
      <alignment horizontal="center" vertical="center"/>
    </xf>
    <xf numFmtId="9" fontId="0" fillId="0" borderId="5" xfId="2" applyFont="1" applyBorder="1" applyAlignment="1">
      <alignment horizontal="center" vertical="center"/>
    </xf>
    <xf numFmtId="9" fontId="0" fillId="0" borderId="5" xfId="2" applyFont="1" applyFill="1" applyBorder="1" applyAlignment="1">
      <alignment horizontal="center" vertical="center"/>
    </xf>
    <xf numFmtId="9" fontId="0" fillId="2" borderId="5" xfId="2" applyFont="1" applyFill="1" applyBorder="1" applyAlignment="1">
      <alignment horizontal="center" vertical="center"/>
    </xf>
    <xf numFmtId="9" fontId="0" fillId="0" borderId="17" xfId="2" applyFont="1" applyFill="1" applyBorder="1" applyAlignment="1">
      <alignment horizontal="center" vertical="center"/>
    </xf>
    <xf numFmtId="9" fontId="0" fillId="0" borderId="21" xfId="2" applyFont="1" applyBorder="1" applyAlignment="1">
      <alignment horizontal="center" vertical="center"/>
    </xf>
    <xf numFmtId="9" fontId="0" fillId="0" borderId="2" xfId="2" applyFont="1" applyBorder="1" applyAlignment="1">
      <alignment horizontal="center" vertical="center"/>
    </xf>
    <xf numFmtId="9" fontId="0" fillId="0" borderId="17" xfId="2" applyFont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164" fontId="20" fillId="0" borderId="21" xfId="1" applyFont="1" applyBorder="1" applyAlignment="1">
      <alignment horizontal="center" vertical="center"/>
    </xf>
    <xf numFmtId="0" fontId="11" fillId="0" borderId="36" xfId="0" applyFont="1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164" fontId="16" fillId="0" borderId="21" xfId="1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165" fontId="16" fillId="0" borderId="21" xfId="1" applyNumberFormat="1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4" fontId="8" fillId="0" borderId="11" xfId="1" applyFont="1" applyBorder="1" applyAlignment="1">
      <alignment horizontal="center" vertical="center"/>
    </xf>
    <xf numFmtId="165" fontId="8" fillId="0" borderId="11" xfId="1" applyNumberFormat="1" applyFont="1" applyBorder="1" applyAlignment="1">
      <alignment horizontal="center" vertical="center"/>
    </xf>
    <xf numFmtId="9" fontId="8" fillId="0" borderId="11" xfId="0" applyNumberFormat="1" applyFont="1" applyBorder="1" applyAlignment="1">
      <alignment horizontal="center" vertical="center"/>
    </xf>
    <xf numFmtId="165" fontId="8" fillId="4" borderId="11" xfId="1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4" fontId="8" fillId="0" borderId="5" xfId="1" applyFont="1" applyBorder="1" applyAlignment="1">
      <alignment horizontal="center" vertical="center"/>
    </xf>
    <xf numFmtId="165" fontId="21" fillId="0" borderId="5" xfId="1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5" fontId="8" fillId="0" borderId="5" xfId="1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165" fontId="8" fillId="2" borderId="11" xfId="1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64" fontId="8" fillId="0" borderId="5" xfId="1" applyFont="1" applyFill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164" fontId="11" fillId="0" borderId="29" xfId="1" applyFont="1" applyBorder="1" applyAlignment="1">
      <alignment horizontal="center" vertical="center"/>
    </xf>
    <xf numFmtId="9" fontId="11" fillId="0" borderId="29" xfId="0" applyNumberFormat="1" applyFont="1" applyBorder="1" applyAlignment="1">
      <alignment horizontal="center" vertical="center"/>
    </xf>
    <xf numFmtId="165" fontId="11" fillId="0" borderId="29" xfId="1" applyNumberFormat="1" applyFont="1" applyBorder="1" applyAlignment="1">
      <alignment horizontal="center" vertical="center"/>
    </xf>
    <xf numFmtId="165" fontId="11" fillId="0" borderId="29" xfId="1" applyNumberFormat="1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164" fontId="23" fillId="0" borderId="2" xfId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165" fontId="23" fillId="0" borderId="2" xfId="1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14" fontId="23" fillId="0" borderId="5" xfId="1" applyNumberFormat="1" applyFont="1" applyBorder="1" applyAlignment="1">
      <alignment horizontal="center" vertical="center"/>
    </xf>
    <xf numFmtId="164" fontId="23" fillId="0" borderId="5" xfId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165" fontId="23" fillId="0" borderId="5" xfId="1" applyNumberFormat="1" applyFont="1" applyBorder="1" applyAlignment="1">
      <alignment horizontal="center" vertical="center"/>
    </xf>
    <xf numFmtId="165" fontId="23" fillId="0" borderId="6" xfId="1" applyNumberFormat="1" applyFont="1" applyBorder="1" applyAlignment="1">
      <alignment horizontal="center" vertical="center"/>
    </xf>
    <xf numFmtId="165" fontId="24" fillId="0" borderId="6" xfId="1" applyNumberFormat="1" applyFont="1" applyBorder="1" applyAlignment="1">
      <alignment horizontal="center" vertical="center"/>
    </xf>
    <xf numFmtId="166" fontId="23" fillId="0" borderId="5" xfId="1" applyNumberFormat="1" applyFont="1" applyBorder="1" applyAlignment="1">
      <alignment horizontal="center" vertical="center"/>
    </xf>
    <xf numFmtId="166" fontId="23" fillId="0" borderId="17" xfId="1" applyNumberFormat="1" applyFont="1" applyBorder="1" applyAlignment="1">
      <alignment horizontal="center" vertical="center"/>
    </xf>
    <xf numFmtId="164" fontId="23" fillId="0" borderId="17" xfId="1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165" fontId="23" fillId="0" borderId="17" xfId="1" applyNumberFormat="1" applyFont="1" applyBorder="1" applyAlignment="1">
      <alignment horizontal="center" vertical="center"/>
    </xf>
    <xf numFmtId="0" fontId="25" fillId="0" borderId="41" xfId="0" applyFont="1" applyBorder="1" applyAlignment="1">
      <alignment horizontal="center" vertical="center"/>
    </xf>
    <xf numFmtId="0" fontId="25" fillId="0" borderId="42" xfId="0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/>
    </xf>
    <xf numFmtId="165" fontId="25" fillId="0" borderId="11" xfId="1" applyNumberFormat="1" applyFont="1" applyBorder="1" applyAlignment="1">
      <alignment horizontal="center" vertical="center"/>
    </xf>
    <xf numFmtId="165" fontId="26" fillId="0" borderId="11" xfId="1" applyNumberFormat="1" applyFont="1" applyBorder="1" applyAlignment="1">
      <alignment horizontal="center" vertical="center"/>
    </xf>
    <xf numFmtId="0" fontId="25" fillId="0" borderId="37" xfId="0" applyFont="1" applyBorder="1" applyAlignment="1">
      <alignment horizontal="center" vertical="center"/>
    </xf>
    <xf numFmtId="165" fontId="25" fillId="0" borderId="5" xfId="1" applyNumberFormat="1" applyFont="1" applyBorder="1" applyAlignment="1">
      <alignment horizontal="center" vertical="center"/>
    </xf>
    <xf numFmtId="165" fontId="26" fillId="0" borderId="5" xfId="1" applyNumberFormat="1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165" fontId="25" fillId="0" borderId="17" xfId="1" applyNumberFormat="1" applyFont="1" applyBorder="1" applyAlignment="1">
      <alignment horizontal="center" vertical="center"/>
    </xf>
    <xf numFmtId="165" fontId="26" fillId="0" borderId="17" xfId="1" applyNumberFormat="1" applyFont="1" applyBorder="1" applyAlignment="1">
      <alignment horizontal="center" vertical="center"/>
    </xf>
    <xf numFmtId="0" fontId="27" fillId="0" borderId="41" xfId="0" applyFont="1" applyFill="1" applyBorder="1" applyAlignment="1">
      <alignment horizontal="center" vertical="center"/>
    </xf>
    <xf numFmtId="165" fontId="27" fillId="0" borderId="42" xfId="1" applyNumberFormat="1" applyFont="1" applyBorder="1" applyAlignment="1">
      <alignment horizontal="center" vertical="center"/>
    </xf>
    <xf numFmtId="165" fontId="28" fillId="0" borderId="42" xfId="1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164" fontId="0" fillId="0" borderId="8" xfId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165" fontId="0" fillId="0" borderId="11" xfId="1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64" fontId="0" fillId="0" borderId="29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11" fillId="0" borderId="11" xfId="1" applyFont="1" applyBorder="1" applyAlignment="1">
      <alignment horizontal="center" vertical="center"/>
    </xf>
    <xf numFmtId="165" fontId="8" fillId="0" borderId="11" xfId="1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64" fontId="8" fillId="0" borderId="11" xfId="1" applyFont="1" applyFill="1" applyBorder="1" applyAlignment="1">
      <alignment horizontal="center" vertical="center"/>
    </xf>
    <xf numFmtId="9" fontId="8" fillId="0" borderId="11" xfId="0" applyNumberFormat="1" applyFont="1" applyFill="1" applyBorder="1" applyAlignment="1">
      <alignment horizontal="center" vertical="center"/>
    </xf>
    <xf numFmtId="165" fontId="21" fillId="0" borderId="5" xfId="1" applyNumberFormat="1" applyFont="1" applyFill="1" applyBorder="1" applyAlignment="1">
      <alignment horizontal="center" vertical="center"/>
    </xf>
    <xf numFmtId="165" fontId="8" fillId="0" borderId="5" xfId="1" applyNumberFormat="1" applyFont="1" applyFill="1" applyBorder="1" applyAlignment="1">
      <alignment horizontal="center" vertical="center"/>
    </xf>
    <xf numFmtId="9" fontId="8" fillId="0" borderId="5" xfId="0" applyNumberFormat="1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164" fontId="8" fillId="5" borderId="5" xfId="1" applyFont="1" applyFill="1" applyBorder="1" applyAlignment="1">
      <alignment horizontal="center" vertical="center"/>
    </xf>
    <xf numFmtId="165" fontId="8" fillId="5" borderId="11" xfId="1" applyNumberFormat="1" applyFont="1" applyFill="1" applyBorder="1" applyAlignment="1">
      <alignment horizontal="center" vertical="center"/>
    </xf>
    <xf numFmtId="165" fontId="21" fillId="5" borderId="5" xfId="1" applyNumberFormat="1" applyFont="1" applyFill="1" applyBorder="1" applyAlignment="1">
      <alignment horizontal="center" vertical="center"/>
    </xf>
    <xf numFmtId="9" fontId="8" fillId="5" borderId="11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165" fontId="8" fillId="5" borderId="5" xfId="1" applyNumberFormat="1" applyFont="1" applyFill="1" applyBorder="1" applyAlignment="1">
      <alignment horizontal="center" vertical="center"/>
    </xf>
    <xf numFmtId="14" fontId="25" fillId="0" borderId="36" xfId="0" applyNumberFormat="1" applyFont="1" applyBorder="1" applyAlignment="1">
      <alignment horizontal="center" vertical="center"/>
    </xf>
    <xf numFmtId="0" fontId="8" fillId="0" borderId="11" xfId="1" applyNumberFormat="1" applyFont="1" applyFill="1" applyBorder="1" applyAlignment="1">
      <alignment horizontal="center" vertical="center"/>
    </xf>
    <xf numFmtId="10" fontId="8" fillId="0" borderId="11" xfId="1" applyNumberFormat="1" applyFont="1" applyFill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1" xfId="0" applyNumberFormat="1" applyFont="1" applyFill="1" applyBorder="1" applyAlignment="1">
      <alignment horizontal="center" vertical="center"/>
    </xf>
    <xf numFmtId="10" fontId="8" fillId="5" borderId="11" xfId="0" applyNumberFormat="1" applyFont="1" applyFill="1" applyBorder="1" applyAlignment="1">
      <alignment horizontal="center" vertical="center"/>
    </xf>
    <xf numFmtId="10" fontId="8" fillId="5" borderId="11" xfId="1" applyNumberFormat="1" applyFont="1" applyFill="1" applyBorder="1" applyAlignment="1">
      <alignment horizontal="center" vertical="center"/>
    </xf>
    <xf numFmtId="10" fontId="11" fillId="0" borderId="29" xfId="0" applyNumberFormat="1" applyFont="1" applyBorder="1" applyAlignment="1">
      <alignment horizontal="center" vertical="center"/>
    </xf>
    <xf numFmtId="10" fontId="11" fillId="0" borderId="21" xfId="0" applyNumberFormat="1" applyFont="1" applyBorder="1" applyAlignment="1">
      <alignment horizontal="center" vertical="center"/>
    </xf>
    <xf numFmtId="10" fontId="23" fillId="0" borderId="2" xfId="0" applyNumberFormat="1" applyFont="1" applyBorder="1" applyAlignment="1">
      <alignment horizontal="center" vertical="center"/>
    </xf>
    <xf numFmtId="10" fontId="23" fillId="0" borderId="5" xfId="0" applyNumberFormat="1" applyFont="1" applyBorder="1" applyAlignment="1">
      <alignment horizontal="center" vertical="center"/>
    </xf>
    <xf numFmtId="10" fontId="23" fillId="0" borderId="17" xfId="0" applyNumberFormat="1" applyFont="1" applyBorder="1" applyAlignment="1">
      <alignment horizontal="center" vertical="center"/>
    </xf>
    <xf numFmtId="10" fontId="16" fillId="0" borderId="21" xfId="0" applyNumberFormat="1" applyFont="1" applyBorder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 wrapText="1"/>
    </xf>
    <xf numFmtId="164" fontId="0" fillId="0" borderId="8" xfId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164" fontId="12" fillId="0" borderId="3" xfId="1" applyFont="1" applyBorder="1" applyAlignment="1">
      <alignment horizontal="center" vertical="center"/>
    </xf>
    <xf numFmtId="164" fontId="12" fillId="0" borderId="9" xfId="1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165" fontId="12" fillId="0" borderId="2" xfId="1" applyNumberFormat="1" applyFont="1" applyBorder="1" applyAlignment="1">
      <alignment horizontal="center" vertical="center"/>
    </xf>
    <xf numFmtId="165" fontId="12" fillId="0" borderId="8" xfId="1" applyNumberFormat="1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10" fontId="12" fillId="0" borderId="49" xfId="0" applyNumberFormat="1" applyFont="1" applyBorder="1" applyAlignment="1">
      <alignment horizontal="center" vertical="center"/>
    </xf>
    <xf numFmtId="10" fontId="12" fillId="0" borderId="50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9" fillId="0" borderId="27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showGridLines="0" rightToLeft="1" view="pageBreakPreview" zoomScale="60" zoomScaleNormal="100" workbookViewId="0">
      <selection activeCell="G5" sqref="G5"/>
    </sheetView>
  </sheetViews>
  <sheetFormatPr defaultColWidth="13.140625" defaultRowHeight="15" x14ac:dyDescent="0.25"/>
  <cols>
    <col min="1" max="1" width="38.85546875" customWidth="1"/>
    <col min="2" max="2" width="30" customWidth="1"/>
    <col min="3" max="3" width="29" bestFit="1" customWidth="1"/>
    <col min="4" max="4" width="27.5703125" bestFit="1" customWidth="1"/>
    <col min="5" max="5" width="14.28515625" customWidth="1"/>
  </cols>
  <sheetData>
    <row r="1" spans="1:5" ht="52.5" customHeight="1" thickBot="1" x14ac:dyDescent="0.3">
      <c r="A1" s="230" t="s">
        <v>115</v>
      </c>
      <c r="B1" s="230"/>
      <c r="C1" s="230"/>
      <c r="D1" s="214">
        <f ca="1">TODAY()</f>
        <v>45909</v>
      </c>
      <c r="E1" s="116"/>
    </row>
    <row r="2" spans="1:5" s="61" customFormat="1" ht="69" customHeight="1" thickBot="1" x14ac:dyDescent="0.3">
      <c r="A2" s="170" t="s">
        <v>105</v>
      </c>
      <c r="B2" s="171" t="s">
        <v>106</v>
      </c>
      <c r="C2" s="171" t="s">
        <v>107</v>
      </c>
      <c r="D2" s="171" t="s">
        <v>108</v>
      </c>
      <c r="E2" s="91" t="s">
        <v>113</v>
      </c>
    </row>
    <row r="3" spans="1:5" s="61" customFormat="1" ht="69" customHeight="1" x14ac:dyDescent="0.25">
      <c r="A3" s="172" t="s">
        <v>109</v>
      </c>
      <c r="B3" s="173">
        <f>'A6'!$J$17</f>
        <v>458350</v>
      </c>
      <c r="C3" s="174">
        <f>'A6'!$J$24</f>
        <v>458350</v>
      </c>
      <c r="D3" s="173">
        <f t="shared" ref="D3:D8" si="0">B3-C3</f>
        <v>0</v>
      </c>
      <c r="E3" s="90" t="str">
        <f>IF(D3&gt;0,"له","عليه")</f>
        <v>عليه</v>
      </c>
    </row>
    <row r="4" spans="1:5" s="61" customFormat="1" ht="69" customHeight="1" x14ac:dyDescent="0.25">
      <c r="A4" s="175" t="s">
        <v>110</v>
      </c>
      <c r="B4" s="176">
        <f>'A3'!$K$21</f>
        <v>1067440</v>
      </c>
      <c r="C4" s="177">
        <f>'A3'!$K$41</f>
        <v>1040000</v>
      </c>
      <c r="D4" s="176">
        <f t="shared" si="0"/>
        <v>27440</v>
      </c>
      <c r="E4" s="87" t="str">
        <f t="shared" ref="E4:E8" si="1">IF(D4&gt;0,"له","عليه")</f>
        <v>له</v>
      </c>
    </row>
    <row r="5" spans="1:5" s="61" customFormat="1" ht="69" customHeight="1" x14ac:dyDescent="0.25">
      <c r="A5" s="175" t="s">
        <v>111</v>
      </c>
      <c r="B5" s="176">
        <f>'A10'!$K$21</f>
        <v>648395</v>
      </c>
      <c r="C5" s="177">
        <f>'A10'!$K$37</f>
        <v>590000</v>
      </c>
      <c r="D5" s="176">
        <f t="shared" si="0"/>
        <v>58395</v>
      </c>
      <c r="E5" s="87" t="str">
        <f t="shared" si="1"/>
        <v>له</v>
      </c>
    </row>
    <row r="6" spans="1:5" s="61" customFormat="1" ht="69" customHeight="1" x14ac:dyDescent="0.25">
      <c r="A6" s="178" t="s">
        <v>165</v>
      </c>
      <c r="B6" s="179">
        <f>'A 11'!$K$21</f>
        <v>454200</v>
      </c>
      <c r="C6" s="180">
        <f>'A 11'!$K$27</f>
        <v>1812682</v>
      </c>
      <c r="D6" s="176">
        <f t="shared" si="0"/>
        <v>-1358482</v>
      </c>
      <c r="E6" s="88" t="s">
        <v>181</v>
      </c>
    </row>
    <row r="7" spans="1:5" s="61" customFormat="1" ht="69" customHeight="1" thickBot="1" x14ac:dyDescent="0.3">
      <c r="A7" s="178" t="s">
        <v>112</v>
      </c>
      <c r="B7" s="179">
        <f>'ابراج المستقبل متحدث'!$L$25</f>
        <v>3811342.2</v>
      </c>
      <c r="C7" s="180">
        <f>'ابراج المستقبل متحدث'!$L$83</f>
        <v>4260000</v>
      </c>
      <c r="D7" s="176">
        <f t="shared" si="0"/>
        <v>-448657.79999999981</v>
      </c>
      <c r="E7" s="88" t="str">
        <f t="shared" si="1"/>
        <v>عليه</v>
      </c>
    </row>
    <row r="8" spans="1:5" s="53" customFormat="1" ht="69" customHeight="1" thickBot="1" x14ac:dyDescent="0.3">
      <c r="A8" s="181" t="s">
        <v>13</v>
      </c>
      <c r="B8" s="182">
        <f>SUM(B3:B7)</f>
        <v>6439727.2000000002</v>
      </c>
      <c r="C8" s="183">
        <f>SUM(C3:C7)</f>
        <v>8161032</v>
      </c>
      <c r="D8" s="182">
        <f t="shared" si="0"/>
        <v>-1721304.7999999998</v>
      </c>
      <c r="E8" s="89" t="str">
        <f t="shared" si="1"/>
        <v>عليه</v>
      </c>
    </row>
  </sheetData>
  <mergeCells count="1">
    <mergeCell ref="A1:C1"/>
  </mergeCells>
  <printOptions horizontalCentered="1" verticalCentered="1"/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showGridLines="0" rightToLeft="1" zoomScale="85" zoomScaleNormal="85" workbookViewId="0">
      <pane ySplit="3" topLeftCell="A23" activePane="bottomLeft" state="frozen"/>
      <selection pane="bottomLeft" activeCell="E31" sqref="E31"/>
    </sheetView>
  </sheetViews>
  <sheetFormatPr defaultColWidth="9" defaultRowHeight="15" x14ac:dyDescent="0.25"/>
  <cols>
    <col min="1" max="1" width="9" style="1"/>
    <col min="2" max="2" width="34.140625" style="1" customWidth="1"/>
    <col min="3" max="3" width="15" style="1" customWidth="1"/>
    <col min="4" max="4" width="13.140625" style="1" customWidth="1"/>
    <col min="5" max="5" width="10.85546875" style="1" bestFit="1" customWidth="1"/>
    <col min="6" max="6" width="12.28515625" style="1" bestFit="1" customWidth="1"/>
    <col min="7" max="7" width="9" style="1"/>
    <col min="8" max="8" width="11" style="114" bestFit="1" customWidth="1"/>
    <col min="9" max="9" width="10.85546875" style="2" bestFit="1" customWidth="1"/>
    <col min="10" max="10" width="18.28515625" style="2" customWidth="1"/>
    <col min="11" max="11" width="17.42578125" style="1" customWidth="1"/>
    <col min="12" max="12" width="25.28515625" style="1" customWidth="1"/>
    <col min="13" max="16384" width="9" style="1"/>
  </cols>
  <sheetData>
    <row r="1" spans="1:12" s="24" customFormat="1" ht="57" customHeight="1" thickBot="1" x14ac:dyDescent="0.3">
      <c r="A1" s="23" t="s">
        <v>27</v>
      </c>
      <c r="B1" s="23" t="s">
        <v>28</v>
      </c>
      <c r="C1" s="23" t="s">
        <v>29</v>
      </c>
      <c r="E1" s="24" t="s">
        <v>32</v>
      </c>
      <c r="F1" s="25">
        <v>45011</v>
      </c>
      <c r="G1" s="24" t="s">
        <v>33</v>
      </c>
      <c r="H1" s="104"/>
      <c r="I1" s="26"/>
      <c r="J1" s="26" t="s">
        <v>34</v>
      </c>
      <c r="K1" s="48">
        <f ca="1">TODAY()</f>
        <v>45909</v>
      </c>
    </row>
    <row r="2" spans="1:12" ht="32.25" customHeight="1" thickTop="1" x14ac:dyDescent="0.25">
      <c r="A2" s="243" t="s">
        <v>6</v>
      </c>
      <c r="B2" s="3" t="s">
        <v>7</v>
      </c>
      <c r="C2" s="245" t="s">
        <v>8</v>
      </c>
      <c r="D2" s="245" t="s">
        <v>9</v>
      </c>
      <c r="E2" s="245" t="s">
        <v>10</v>
      </c>
      <c r="F2" s="245"/>
      <c r="G2" s="245"/>
      <c r="H2" s="245"/>
      <c r="I2" s="245"/>
      <c r="J2" s="247" t="s">
        <v>16</v>
      </c>
      <c r="K2" s="231" t="s">
        <v>17</v>
      </c>
    </row>
    <row r="3" spans="1:12" ht="32.25" customHeight="1" thickBot="1" x14ac:dyDescent="0.3">
      <c r="A3" s="244"/>
      <c r="B3" s="8" t="s">
        <v>25</v>
      </c>
      <c r="C3" s="246"/>
      <c r="D3" s="246"/>
      <c r="E3" s="8" t="s">
        <v>11</v>
      </c>
      <c r="F3" s="8" t="s">
        <v>12</v>
      </c>
      <c r="G3" s="9" t="s">
        <v>13</v>
      </c>
      <c r="H3" s="105" t="s">
        <v>14</v>
      </c>
      <c r="I3" s="9" t="s">
        <v>15</v>
      </c>
      <c r="J3" s="248"/>
      <c r="K3" s="232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>
        <v>65</v>
      </c>
      <c r="E4" s="11">
        <v>64</v>
      </c>
      <c r="F4" s="11"/>
      <c r="G4" s="11">
        <f>+F4+E4</f>
        <v>64</v>
      </c>
      <c r="H4" s="106">
        <v>1</v>
      </c>
      <c r="I4" s="12">
        <v>100</v>
      </c>
      <c r="J4" s="12">
        <f t="shared" ref="J4:J16" si="0">+E4*I4*H4</f>
        <v>6400</v>
      </c>
      <c r="K4" s="13"/>
    </row>
    <row r="5" spans="1:12" ht="21.75" customHeight="1" x14ac:dyDescent="0.25">
      <c r="A5" s="6">
        <v>2</v>
      </c>
      <c r="B5" s="4" t="s">
        <v>1</v>
      </c>
      <c r="C5" s="4" t="s">
        <v>26</v>
      </c>
      <c r="D5" s="4">
        <v>310</v>
      </c>
      <c r="E5" s="4">
        <v>305</v>
      </c>
      <c r="F5" s="4"/>
      <c r="G5" s="4">
        <f t="shared" ref="G5:G16" si="1">+F5+E5</f>
        <v>305</v>
      </c>
      <c r="H5" s="106">
        <v>1</v>
      </c>
      <c r="I5" s="5">
        <v>200</v>
      </c>
      <c r="J5" s="12">
        <f t="shared" si="0"/>
        <v>61000</v>
      </c>
      <c r="K5" s="7"/>
    </row>
    <row r="6" spans="1:12" ht="21.75" customHeight="1" x14ac:dyDescent="0.25">
      <c r="A6" s="6">
        <v>3</v>
      </c>
      <c r="B6" s="4" t="s">
        <v>2</v>
      </c>
      <c r="C6" s="4" t="s">
        <v>26</v>
      </c>
      <c r="D6" s="4">
        <v>90</v>
      </c>
      <c r="E6" s="4">
        <v>95</v>
      </c>
      <c r="F6" s="4"/>
      <c r="G6" s="4">
        <f t="shared" si="1"/>
        <v>95</v>
      </c>
      <c r="H6" s="107">
        <v>1</v>
      </c>
      <c r="I6" s="5">
        <v>250</v>
      </c>
      <c r="J6" s="12">
        <f t="shared" si="0"/>
        <v>23750</v>
      </c>
      <c r="K6" s="7"/>
    </row>
    <row r="7" spans="1:12" ht="21.75" customHeight="1" x14ac:dyDescent="0.25">
      <c r="A7" s="6">
        <v>4</v>
      </c>
      <c r="B7" s="4" t="s">
        <v>3</v>
      </c>
      <c r="C7" s="4" t="s">
        <v>26</v>
      </c>
      <c r="D7" s="4">
        <v>94</v>
      </c>
      <c r="E7" s="4">
        <v>99</v>
      </c>
      <c r="F7" s="4"/>
      <c r="G7" s="4">
        <f t="shared" si="1"/>
        <v>99</v>
      </c>
      <c r="H7" s="107">
        <v>1</v>
      </c>
      <c r="I7" s="5">
        <f>250+20</f>
        <v>270</v>
      </c>
      <c r="J7" s="12">
        <f t="shared" si="0"/>
        <v>26730</v>
      </c>
      <c r="K7" s="7"/>
    </row>
    <row r="8" spans="1:12" ht="21.75" customHeight="1" x14ac:dyDescent="0.25">
      <c r="A8" s="6">
        <v>5</v>
      </c>
      <c r="B8" s="4" t="s">
        <v>4</v>
      </c>
      <c r="C8" s="4" t="s">
        <v>26</v>
      </c>
      <c r="D8" s="4">
        <v>85</v>
      </c>
      <c r="E8" s="4">
        <v>90</v>
      </c>
      <c r="F8" s="4"/>
      <c r="G8" s="4">
        <f t="shared" si="1"/>
        <v>90</v>
      </c>
      <c r="H8" s="107">
        <v>1</v>
      </c>
      <c r="I8" s="5">
        <f>270+20</f>
        <v>290</v>
      </c>
      <c r="J8" s="12">
        <f t="shared" si="0"/>
        <v>26100</v>
      </c>
      <c r="K8" s="7"/>
    </row>
    <row r="9" spans="1:12" ht="21.75" customHeight="1" x14ac:dyDescent="0.25">
      <c r="A9" s="6">
        <v>6</v>
      </c>
      <c r="B9" s="4" t="s">
        <v>5</v>
      </c>
      <c r="C9" s="4" t="s">
        <v>26</v>
      </c>
      <c r="D9" s="4">
        <v>85</v>
      </c>
      <c r="E9" s="35">
        <v>87</v>
      </c>
      <c r="F9" s="4"/>
      <c r="G9" s="4">
        <v>87</v>
      </c>
      <c r="H9" s="107">
        <v>1</v>
      </c>
      <c r="I9" s="5">
        <f>290+20</f>
        <v>310</v>
      </c>
      <c r="J9" s="12">
        <f t="shared" si="0"/>
        <v>26970</v>
      </c>
      <c r="K9" s="7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>
        <v>85</v>
      </c>
      <c r="E10" s="34">
        <v>90</v>
      </c>
      <c r="F10" s="34"/>
      <c r="G10" s="34">
        <f t="shared" si="1"/>
        <v>90</v>
      </c>
      <c r="H10" s="108">
        <v>1</v>
      </c>
      <c r="I10" s="37">
        <v>400</v>
      </c>
      <c r="J10" s="12">
        <f t="shared" si="0"/>
        <v>36000</v>
      </c>
      <c r="K10" s="38"/>
      <c r="L10" s="39" t="s">
        <v>36</v>
      </c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>
        <v>85</v>
      </c>
      <c r="E11" s="34">
        <v>90</v>
      </c>
      <c r="F11" s="34"/>
      <c r="G11" s="34">
        <f t="shared" si="1"/>
        <v>90</v>
      </c>
      <c r="H11" s="108">
        <v>1</v>
      </c>
      <c r="I11" s="37">
        <f>+I10+20</f>
        <v>420</v>
      </c>
      <c r="J11" s="12">
        <f t="shared" si="0"/>
        <v>37800</v>
      </c>
      <c r="K11" s="38"/>
    </row>
    <row r="12" spans="1:12" ht="21.75" customHeight="1" x14ac:dyDescent="0.25">
      <c r="A12" s="49">
        <v>9</v>
      </c>
      <c r="B12" s="50" t="s">
        <v>20</v>
      </c>
      <c r="C12" s="50" t="s">
        <v>26</v>
      </c>
      <c r="D12" s="50">
        <v>84</v>
      </c>
      <c r="E12" s="50">
        <v>89</v>
      </c>
      <c r="F12" s="50"/>
      <c r="G12" s="50">
        <f t="shared" si="1"/>
        <v>89</v>
      </c>
      <c r="H12" s="109">
        <v>1</v>
      </c>
      <c r="I12" s="51">
        <f t="shared" ref="I12:I16" si="2">+I11+20</f>
        <v>440</v>
      </c>
      <c r="J12" s="12">
        <f t="shared" si="0"/>
        <v>39160</v>
      </c>
      <c r="K12" s="7"/>
    </row>
    <row r="13" spans="1:12" s="39" customFormat="1" ht="21.75" customHeight="1" x14ac:dyDescent="0.25">
      <c r="A13" s="36">
        <v>10</v>
      </c>
      <c r="B13" s="34" t="s">
        <v>21</v>
      </c>
      <c r="C13" s="34" t="s">
        <v>26</v>
      </c>
      <c r="D13" s="34">
        <v>84</v>
      </c>
      <c r="E13" s="34">
        <v>89</v>
      </c>
      <c r="F13" s="34"/>
      <c r="G13" s="34">
        <f t="shared" si="1"/>
        <v>89</v>
      </c>
      <c r="H13" s="108">
        <v>1</v>
      </c>
      <c r="I13" s="37">
        <f t="shared" si="2"/>
        <v>460</v>
      </c>
      <c r="J13" s="12">
        <f t="shared" si="0"/>
        <v>40940</v>
      </c>
      <c r="K13" s="38"/>
    </row>
    <row r="14" spans="1:12" s="39" customFormat="1" ht="21.75" customHeight="1" x14ac:dyDescent="0.25">
      <c r="A14" s="36">
        <v>11</v>
      </c>
      <c r="B14" s="34" t="s">
        <v>22</v>
      </c>
      <c r="C14" s="34" t="s">
        <v>26</v>
      </c>
      <c r="D14" s="34">
        <v>84</v>
      </c>
      <c r="E14" s="34">
        <v>89</v>
      </c>
      <c r="F14" s="34"/>
      <c r="G14" s="34">
        <f t="shared" si="1"/>
        <v>89</v>
      </c>
      <c r="H14" s="108">
        <v>1</v>
      </c>
      <c r="I14" s="37">
        <f t="shared" si="2"/>
        <v>480</v>
      </c>
      <c r="J14" s="12">
        <f t="shared" si="0"/>
        <v>42720</v>
      </c>
      <c r="K14" s="38"/>
    </row>
    <row r="15" spans="1:12" s="39" customFormat="1" ht="21.75" customHeight="1" x14ac:dyDescent="0.25">
      <c r="A15" s="36">
        <v>12</v>
      </c>
      <c r="B15" s="34" t="s">
        <v>23</v>
      </c>
      <c r="C15" s="34" t="s">
        <v>26</v>
      </c>
      <c r="D15" s="34">
        <v>82</v>
      </c>
      <c r="E15" s="34">
        <v>89</v>
      </c>
      <c r="F15" s="34"/>
      <c r="G15" s="34">
        <f t="shared" si="1"/>
        <v>89</v>
      </c>
      <c r="H15" s="108">
        <v>1</v>
      </c>
      <c r="I15" s="37">
        <f t="shared" si="2"/>
        <v>500</v>
      </c>
      <c r="J15" s="12">
        <f t="shared" si="0"/>
        <v>44500</v>
      </c>
      <c r="K15" s="38"/>
    </row>
    <row r="16" spans="1:12" s="39" customFormat="1" ht="21.75" customHeight="1" thickBot="1" x14ac:dyDescent="0.3">
      <c r="A16" s="98">
        <v>13</v>
      </c>
      <c r="B16" s="99" t="s">
        <v>24</v>
      </c>
      <c r="C16" s="99" t="s">
        <v>26</v>
      </c>
      <c r="D16" s="99">
        <v>82</v>
      </c>
      <c r="E16" s="34">
        <v>89</v>
      </c>
      <c r="F16" s="99"/>
      <c r="G16" s="34">
        <f t="shared" si="1"/>
        <v>89</v>
      </c>
      <c r="H16" s="110">
        <v>1</v>
      </c>
      <c r="I16" s="37">
        <f t="shared" si="2"/>
        <v>520</v>
      </c>
      <c r="J16" s="12">
        <f t="shared" si="0"/>
        <v>46280</v>
      </c>
      <c r="K16" s="100"/>
    </row>
    <row r="17" spans="1:11" ht="30" customHeight="1" thickTop="1" thickBot="1" x14ac:dyDescent="0.3">
      <c r="A17" s="239" t="s">
        <v>13</v>
      </c>
      <c r="B17" s="234"/>
      <c r="C17" s="234"/>
      <c r="D17" s="234"/>
      <c r="E17" s="18"/>
      <c r="F17" s="18"/>
      <c r="G17" s="18"/>
      <c r="H17" s="111"/>
      <c r="I17" s="19"/>
      <c r="J17" s="115">
        <f>SUM(J4:J16)</f>
        <v>458350</v>
      </c>
      <c r="K17" s="20"/>
    </row>
    <row r="18" spans="1:11" ht="26.25" customHeight="1" thickTop="1" x14ac:dyDescent="0.25">
      <c r="A18" s="236" t="s">
        <v>133</v>
      </c>
      <c r="B18" s="237"/>
      <c r="C18" s="237"/>
      <c r="D18" s="238"/>
      <c r="E18" s="3" t="s">
        <v>73</v>
      </c>
      <c r="F18" s="3"/>
      <c r="G18" s="3"/>
      <c r="H18" s="112"/>
      <c r="I18" s="21"/>
      <c r="J18" s="21"/>
      <c r="K18" s="22"/>
    </row>
    <row r="19" spans="1:11" ht="38.25" customHeight="1" x14ac:dyDescent="0.25">
      <c r="A19" s="6">
        <v>1</v>
      </c>
      <c r="B19" s="240" t="s">
        <v>30</v>
      </c>
      <c r="C19" s="241"/>
      <c r="D19" s="242"/>
      <c r="E19" s="45">
        <v>45248</v>
      </c>
      <c r="F19" s="4"/>
      <c r="G19" s="4"/>
      <c r="H19" s="107"/>
      <c r="I19" s="5" t="s">
        <v>64</v>
      </c>
      <c r="J19" s="37">
        <v>100000</v>
      </c>
      <c r="K19" s="7" t="s">
        <v>28</v>
      </c>
    </row>
    <row r="20" spans="1:11" ht="38.25" customHeight="1" x14ac:dyDescent="0.25">
      <c r="A20" s="6">
        <v>2</v>
      </c>
      <c r="B20" s="240" t="s">
        <v>35</v>
      </c>
      <c r="C20" s="241"/>
      <c r="D20" s="242"/>
      <c r="E20" s="45">
        <v>45267</v>
      </c>
      <c r="F20" s="4"/>
      <c r="G20" s="4"/>
      <c r="H20" s="107"/>
      <c r="I20" s="5"/>
      <c r="J20" s="37">
        <v>100000</v>
      </c>
      <c r="K20" s="7" t="s">
        <v>28</v>
      </c>
    </row>
    <row r="21" spans="1:11" ht="38.25" customHeight="1" x14ac:dyDescent="0.25">
      <c r="A21" s="6">
        <v>3</v>
      </c>
      <c r="B21" s="240" t="s">
        <v>37</v>
      </c>
      <c r="C21" s="241"/>
      <c r="D21" s="242"/>
      <c r="E21" s="45">
        <v>45313</v>
      </c>
      <c r="F21" s="4"/>
      <c r="G21" s="4"/>
      <c r="H21" s="107"/>
      <c r="I21" s="5"/>
      <c r="J21" s="37">
        <v>25000</v>
      </c>
      <c r="K21" s="7" t="s">
        <v>28</v>
      </c>
    </row>
    <row r="22" spans="1:11" ht="38.25" customHeight="1" x14ac:dyDescent="0.25">
      <c r="A22" s="6"/>
      <c r="B22" s="240" t="s">
        <v>136</v>
      </c>
      <c r="C22" s="241"/>
      <c r="D22" s="242"/>
      <c r="E22" s="102">
        <v>45493</v>
      </c>
      <c r="F22" s="14"/>
      <c r="G22" s="14"/>
      <c r="H22" s="113"/>
      <c r="I22" s="15"/>
      <c r="J22" s="103">
        <v>50000</v>
      </c>
      <c r="K22" s="7" t="s">
        <v>28</v>
      </c>
    </row>
    <row r="23" spans="1:11" ht="38.25" customHeight="1" thickBot="1" x14ac:dyDescent="0.3">
      <c r="A23" s="6"/>
      <c r="B23" s="240" t="s">
        <v>137</v>
      </c>
      <c r="C23" s="241"/>
      <c r="D23" s="242"/>
      <c r="E23" s="102">
        <v>45495</v>
      </c>
      <c r="F23" s="14"/>
      <c r="G23" s="14"/>
      <c r="H23" s="113"/>
      <c r="I23" s="15"/>
      <c r="J23" s="103">
        <v>183350</v>
      </c>
      <c r="K23" s="7" t="s">
        <v>28</v>
      </c>
    </row>
    <row r="24" spans="1:11" ht="30" customHeight="1" thickTop="1" thickBot="1" x14ac:dyDescent="0.3">
      <c r="A24" s="239" t="s">
        <v>13</v>
      </c>
      <c r="B24" s="234"/>
      <c r="C24" s="234"/>
      <c r="D24" s="234"/>
      <c r="E24" s="18"/>
      <c r="F24" s="18"/>
      <c r="G24" s="18"/>
      <c r="H24" s="111"/>
      <c r="I24" s="19"/>
      <c r="J24" s="115">
        <f>SUM(J19:J23)</f>
        <v>458350</v>
      </c>
      <c r="K24" s="20"/>
    </row>
    <row r="25" spans="1:11" ht="54.75" customHeight="1" thickTop="1" thickBot="1" x14ac:dyDescent="0.3">
      <c r="A25" s="16"/>
      <c r="B25" s="233" t="s">
        <v>13</v>
      </c>
      <c r="C25" s="234"/>
      <c r="D25" s="235"/>
      <c r="E25" s="17"/>
      <c r="F25" s="18"/>
      <c r="G25" s="18"/>
      <c r="H25" s="111"/>
      <c r="I25" s="19"/>
      <c r="J25" s="19">
        <f>J17-J24</f>
        <v>0</v>
      </c>
      <c r="K25" s="20"/>
    </row>
    <row r="26" spans="1:11" ht="15.75" thickTop="1" x14ac:dyDescent="0.25"/>
  </sheetData>
  <mergeCells count="15">
    <mergeCell ref="K2:K3"/>
    <mergeCell ref="B25:D25"/>
    <mergeCell ref="A18:D18"/>
    <mergeCell ref="A17:D17"/>
    <mergeCell ref="A24:D24"/>
    <mergeCell ref="B19:D19"/>
    <mergeCell ref="B20:D20"/>
    <mergeCell ref="B21:D21"/>
    <mergeCell ref="A2:A3"/>
    <mergeCell ref="E2:I2"/>
    <mergeCell ref="C2:C3"/>
    <mergeCell ref="D2:D3"/>
    <mergeCell ref="J2:J3"/>
    <mergeCell ref="B22:D22"/>
    <mergeCell ref="B23:D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rightToLeft="1" view="pageBreakPreview" zoomScale="91" zoomScaleNormal="100" zoomScaleSheetLayoutView="91" workbookViewId="0">
      <pane ySplit="3" topLeftCell="A40" activePane="bottomLeft" state="frozen"/>
      <selection pane="bottomLeft" activeCell="E19" sqref="E19"/>
    </sheetView>
  </sheetViews>
  <sheetFormatPr defaultColWidth="9" defaultRowHeight="15" x14ac:dyDescent="0.25"/>
  <cols>
    <col min="1" max="1" width="9" style="1"/>
    <col min="2" max="2" width="34.140625" style="1" customWidth="1"/>
    <col min="3" max="3" width="16" style="1" customWidth="1"/>
    <col min="4" max="4" width="13.140625" style="1" customWidth="1"/>
    <col min="5" max="5" width="12.5703125" style="1" customWidth="1"/>
    <col min="6" max="6" width="12.5703125" style="1" bestFit="1" customWidth="1"/>
    <col min="7" max="7" width="9" style="1"/>
    <col min="8" max="8" width="13.5703125" style="2" bestFit="1" customWidth="1"/>
    <col min="9" max="9" width="15.85546875" style="2" bestFit="1" customWidth="1"/>
    <col min="10" max="10" width="12.42578125" style="1" bestFit="1" customWidth="1"/>
    <col min="11" max="11" width="18.7109375" style="2" customWidth="1"/>
    <col min="12" max="12" width="37.7109375" style="1" bestFit="1" customWidth="1"/>
    <col min="13" max="16384" width="9" style="1"/>
  </cols>
  <sheetData>
    <row r="1" spans="1:12" s="24" customFormat="1" ht="57" customHeight="1" thickBot="1" x14ac:dyDescent="0.3">
      <c r="A1" s="23" t="s">
        <v>27</v>
      </c>
      <c r="B1" s="23" t="s">
        <v>28</v>
      </c>
      <c r="C1" s="23" t="s">
        <v>63</v>
      </c>
      <c r="E1" s="24" t="s">
        <v>32</v>
      </c>
      <c r="F1" s="25"/>
      <c r="G1" s="24" t="s">
        <v>33</v>
      </c>
      <c r="H1" s="26"/>
      <c r="I1" s="26"/>
      <c r="J1" s="25"/>
      <c r="K1" s="26" t="s">
        <v>34</v>
      </c>
      <c r="L1" s="25">
        <f ca="1">TODAY()</f>
        <v>45909</v>
      </c>
    </row>
    <row r="2" spans="1:12" ht="32.25" customHeight="1" thickTop="1" x14ac:dyDescent="0.25">
      <c r="A2" s="243" t="s">
        <v>6</v>
      </c>
      <c r="B2" s="29" t="s">
        <v>7</v>
      </c>
      <c r="C2" s="245" t="s">
        <v>8</v>
      </c>
      <c r="D2" s="245" t="s">
        <v>9</v>
      </c>
      <c r="E2" s="245" t="s">
        <v>10</v>
      </c>
      <c r="F2" s="245"/>
      <c r="G2" s="245"/>
      <c r="H2" s="245"/>
      <c r="I2" s="29"/>
      <c r="J2" s="29"/>
      <c r="K2" s="247" t="s">
        <v>40</v>
      </c>
      <c r="L2" s="231" t="s">
        <v>17</v>
      </c>
    </row>
    <row r="3" spans="1:12" ht="32.25" customHeight="1" thickBot="1" x14ac:dyDescent="0.3">
      <c r="A3" s="244"/>
      <c r="B3" s="30" t="s">
        <v>25</v>
      </c>
      <c r="C3" s="246"/>
      <c r="D3" s="246"/>
      <c r="E3" s="30" t="s">
        <v>11</v>
      </c>
      <c r="F3" s="30" t="s">
        <v>12</v>
      </c>
      <c r="G3" s="32" t="s">
        <v>13</v>
      </c>
      <c r="H3" s="32" t="s">
        <v>15</v>
      </c>
      <c r="I3" s="41" t="s">
        <v>44</v>
      </c>
      <c r="J3" s="40" t="s">
        <v>39</v>
      </c>
      <c r="K3" s="248"/>
      <c r="L3" s="232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>
        <v>117</v>
      </c>
      <c r="E4" s="11">
        <v>117</v>
      </c>
      <c r="F4" s="11"/>
      <c r="G4" s="11">
        <f>+F4+E4</f>
        <v>117</v>
      </c>
      <c r="H4" s="12">
        <v>130</v>
      </c>
      <c r="I4" s="12">
        <f>+H4*G4</f>
        <v>15210</v>
      </c>
      <c r="J4" s="42">
        <v>1</v>
      </c>
      <c r="K4" s="12">
        <f>+J4*G4*H4</f>
        <v>15210</v>
      </c>
      <c r="L4" s="13"/>
    </row>
    <row r="5" spans="1:12" ht="21.75" customHeight="1" x14ac:dyDescent="0.25">
      <c r="A5" s="6">
        <v>2</v>
      </c>
      <c r="B5" s="33" t="s">
        <v>1</v>
      </c>
      <c r="C5" s="33" t="s">
        <v>26</v>
      </c>
      <c r="D5" s="33">
        <v>562</v>
      </c>
      <c r="E5" s="33">
        <v>562</v>
      </c>
      <c r="F5" s="33"/>
      <c r="G5" s="11">
        <f t="shared" ref="G5:G15" si="0">+F5+E5</f>
        <v>562</v>
      </c>
      <c r="H5" s="5">
        <v>250</v>
      </c>
      <c r="I5" s="12">
        <f t="shared" ref="I5:I17" si="1">+H5*G5</f>
        <v>140500</v>
      </c>
      <c r="J5" s="43">
        <v>1</v>
      </c>
      <c r="K5" s="12">
        <f t="shared" ref="K5:K9" si="2">+J5*G5*H5</f>
        <v>140500</v>
      </c>
      <c r="L5" s="7"/>
    </row>
    <row r="6" spans="1:12" ht="21.75" customHeight="1" x14ac:dyDescent="0.25">
      <c r="A6" s="6">
        <v>3</v>
      </c>
      <c r="B6" s="33" t="s">
        <v>2</v>
      </c>
      <c r="C6" s="33" t="s">
        <v>26</v>
      </c>
      <c r="D6" s="33">
        <v>155</v>
      </c>
      <c r="E6" s="33">
        <v>165</v>
      </c>
      <c r="F6" s="33"/>
      <c r="G6" s="11">
        <f t="shared" si="0"/>
        <v>165</v>
      </c>
      <c r="H6" s="5">
        <v>450</v>
      </c>
      <c r="I6" s="12">
        <f t="shared" si="1"/>
        <v>74250</v>
      </c>
      <c r="J6" s="43">
        <v>1</v>
      </c>
      <c r="K6" s="12">
        <f t="shared" si="2"/>
        <v>74250</v>
      </c>
      <c r="L6" s="101" t="s">
        <v>71</v>
      </c>
    </row>
    <row r="7" spans="1:12" ht="21.75" customHeight="1" x14ac:dyDescent="0.25">
      <c r="A7" s="6">
        <v>4</v>
      </c>
      <c r="B7" s="33" t="s">
        <v>3</v>
      </c>
      <c r="C7" s="33" t="s">
        <v>26</v>
      </c>
      <c r="D7" s="33">
        <v>161</v>
      </c>
      <c r="E7" s="92">
        <v>171</v>
      </c>
      <c r="F7" s="33"/>
      <c r="G7" s="11">
        <f t="shared" si="0"/>
        <v>171</v>
      </c>
      <c r="H7" s="5">
        <f>+H6+15</f>
        <v>465</v>
      </c>
      <c r="I7" s="12">
        <f t="shared" si="1"/>
        <v>79515</v>
      </c>
      <c r="J7" s="43">
        <v>1</v>
      </c>
      <c r="K7" s="12">
        <f t="shared" si="2"/>
        <v>79515</v>
      </c>
      <c r="L7" s="7"/>
    </row>
    <row r="8" spans="1:12" ht="21.75" customHeight="1" x14ac:dyDescent="0.25">
      <c r="A8" s="6">
        <v>5</v>
      </c>
      <c r="B8" s="33" t="s">
        <v>4</v>
      </c>
      <c r="C8" s="33" t="s">
        <v>26</v>
      </c>
      <c r="D8" s="33">
        <v>146</v>
      </c>
      <c r="E8" s="33">
        <v>156</v>
      </c>
      <c r="F8" s="33"/>
      <c r="G8" s="11">
        <f t="shared" si="0"/>
        <v>156</v>
      </c>
      <c r="H8" s="5">
        <f t="shared" ref="H8:H16" si="3">+H7+15</f>
        <v>480</v>
      </c>
      <c r="I8" s="12">
        <f t="shared" si="1"/>
        <v>74880</v>
      </c>
      <c r="J8" s="43">
        <v>1</v>
      </c>
      <c r="K8" s="12">
        <f t="shared" si="2"/>
        <v>74880</v>
      </c>
      <c r="L8" s="7"/>
    </row>
    <row r="9" spans="1:12" s="39" customFormat="1" ht="21.75" customHeight="1" x14ac:dyDescent="0.25">
      <c r="A9" s="36">
        <v>6</v>
      </c>
      <c r="B9" s="34" t="s">
        <v>5</v>
      </c>
      <c r="C9" s="34" t="s">
        <v>26</v>
      </c>
      <c r="D9" s="34">
        <v>147</v>
      </c>
      <c r="E9" s="34">
        <v>157</v>
      </c>
      <c r="F9" s="34"/>
      <c r="G9" s="11">
        <f t="shared" si="0"/>
        <v>157</v>
      </c>
      <c r="H9" s="37">
        <f t="shared" si="3"/>
        <v>495</v>
      </c>
      <c r="I9" s="12">
        <f t="shared" si="1"/>
        <v>77715</v>
      </c>
      <c r="J9" s="43">
        <v>1</v>
      </c>
      <c r="K9" s="12">
        <f t="shared" si="2"/>
        <v>77715</v>
      </c>
      <c r="L9" s="38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>
        <v>147</v>
      </c>
      <c r="E10" s="34">
        <v>157</v>
      </c>
      <c r="F10" s="34"/>
      <c r="G10" s="11">
        <f t="shared" si="0"/>
        <v>157</v>
      </c>
      <c r="H10" s="37">
        <f t="shared" si="3"/>
        <v>510</v>
      </c>
      <c r="I10" s="12">
        <f t="shared" si="1"/>
        <v>80070</v>
      </c>
      <c r="J10" s="43">
        <v>1</v>
      </c>
      <c r="K10" s="37">
        <f>+H10*G10</f>
        <v>80070</v>
      </c>
      <c r="L10" s="38"/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>
        <v>146</v>
      </c>
      <c r="E11" s="34">
        <v>156</v>
      </c>
      <c r="F11" s="34"/>
      <c r="G11" s="11">
        <f t="shared" si="0"/>
        <v>156</v>
      </c>
      <c r="H11" s="37">
        <f t="shared" si="3"/>
        <v>525</v>
      </c>
      <c r="I11" s="12">
        <f t="shared" si="1"/>
        <v>81900</v>
      </c>
      <c r="J11" s="43">
        <v>1</v>
      </c>
      <c r="K11" s="37">
        <f>+H11*G11</f>
        <v>81900</v>
      </c>
      <c r="L11" s="38"/>
    </row>
    <row r="12" spans="1:12" s="39" customFormat="1" ht="21.75" customHeight="1" x14ac:dyDescent="0.25">
      <c r="A12" s="36">
        <v>9</v>
      </c>
      <c r="B12" s="34" t="s">
        <v>20</v>
      </c>
      <c r="C12" s="34" t="s">
        <v>26</v>
      </c>
      <c r="D12" s="34">
        <v>146</v>
      </c>
      <c r="E12" s="34">
        <v>156</v>
      </c>
      <c r="F12" s="34"/>
      <c r="G12" s="11">
        <f t="shared" si="0"/>
        <v>156</v>
      </c>
      <c r="H12" s="37">
        <f t="shared" si="3"/>
        <v>540</v>
      </c>
      <c r="I12" s="12">
        <f t="shared" si="1"/>
        <v>84240</v>
      </c>
      <c r="J12" s="43">
        <v>1</v>
      </c>
      <c r="K12" s="37">
        <f t="shared" ref="K12:K20" si="4">+H12*G12</f>
        <v>84240</v>
      </c>
      <c r="L12" s="38"/>
    </row>
    <row r="13" spans="1:12" ht="21.75" customHeight="1" x14ac:dyDescent="0.25">
      <c r="A13" s="6">
        <v>10</v>
      </c>
      <c r="B13" s="33" t="s">
        <v>21</v>
      </c>
      <c r="C13" s="33" t="s">
        <v>26</v>
      </c>
      <c r="D13" s="33">
        <v>146</v>
      </c>
      <c r="E13" s="33">
        <v>157</v>
      </c>
      <c r="F13" s="33"/>
      <c r="G13" s="11">
        <f t="shared" si="0"/>
        <v>157</v>
      </c>
      <c r="H13" s="5">
        <f t="shared" si="3"/>
        <v>555</v>
      </c>
      <c r="I13" s="12">
        <f t="shared" si="1"/>
        <v>87135</v>
      </c>
      <c r="J13" s="43">
        <v>1</v>
      </c>
      <c r="K13" s="37">
        <f t="shared" si="4"/>
        <v>87135</v>
      </c>
      <c r="L13" s="7"/>
    </row>
    <row r="14" spans="1:12" ht="21.75" customHeight="1" x14ac:dyDescent="0.25">
      <c r="A14" s="6">
        <v>11</v>
      </c>
      <c r="B14" s="33" t="s">
        <v>22</v>
      </c>
      <c r="C14" s="33" t="s">
        <v>26</v>
      </c>
      <c r="D14" s="33">
        <v>145</v>
      </c>
      <c r="E14" s="33">
        <v>155</v>
      </c>
      <c r="F14" s="33"/>
      <c r="G14" s="11">
        <f t="shared" si="0"/>
        <v>155</v>
      </c>
      <c r="H14" s="5">
        <f t="shared" si="3"/>
        <v>570</v>
      </c>
      <c r="I14" s="12">
        <f t="shared" si="1"/>
        <v>88350</v>
      </c>
      <c r="J14" s="43">
        <v>1</v>
      </c>
      <c r="K14" s="37">
        <f t="shared" si="4"/>
        <v>88350</v>
      </c>
      <c r="L14" s="7"/>
    </row>
    <row r="15" spans="1:12" ht="21.75" customHeight="1" x14ac:dyDescent="0.25">
      <c r="A15" s="6">
        <v>12</v>
      </c>
      <c r="B15" s="33" t="s">
        <v>23</v>
      </c>
      <c r="C15" s="33" t="s">
        <v>26</v>
      </c>
      <c r="D15" s="33">
        <v>145</v>
      </c>
      <c r="E15" s="33">
        <v>155</v>
      </c>
      <c r="F15" s="33"/>
      <c r="G15" s="11">
        <f t="shared" si="0"/>
        <v>155</v>
      </c>
      <c r="H15" s="5">
        <f t="shared" si="3"/>
        <v>585</v>
      </c>
      <c r="I15" s="12">
        <f t="shared" si="1"/>
        <v>90675</v>
      </c>
      <c r="J15" s="43">
        <v>1</v>
      </c>
      <c r="K15" s="37">
        <f t="shared" si="4"/>
        <v>90675</v>
      </c>
      <c r="L15" s="7"/>
    </row>
    <row r="16" spans="1:12" ht="21.75" customHeight="1" x14ac:dyDescent="0.25">
      <c r="A16" s="6">
        <v>13</v>
      </c>
      <c r="B16" s="33" t="s">
        <v>24</v>
      </c>
      <c r="C16" s="33" t="s">
        <v>26</v>
      </c>
      <c r="D16" s="33">
        <v>145</v>
      </c>
      <c r="E16" s="33">
        <v>155</v>
      </c>
      <c r="F16" s="33"/>
      <c r="G16" s="11">
        <v>155</v>
      </c>
      <c r="H16" s="5">
        <f t="shared" si="3"/>
        <v>600</v>
      </c>
      <c r="I16" s="12">
        <f t="shared" si="1"/>
        <v>93000</v>
      </c>
      <c r="J16" s="43">
        <v>1</v>
      </c>
      <c r="K16" s="37">
        <f t="shared" si="4"/>
        <v>93000</v>
      </c>
      <c r="L16" s="7"/>
    </row>
    <row r="17" spans="1:12" ht="21.75" customHeight="1" x14ac:dyDescent="0.25">
      <c r="A17" s="6"/>
      <c r="B17" s="33" t="s">
        <v>41</v>
      </c>
      <c r="C17" s="33" t="s">
        <v>26</v>
      </c>
      <c r="D17" s="33">
        <v>1</v>
      </c>
      <c r="E17" s="33">
        <v>1</v>
      </c>
      <c r="F17" s="33"/>
      <c r="G17" s="11">
        <v>1</v>
      </c>
      <c r="H17" s="5">
        <v>60000</v>
      </c>
      <c r="I17" s="12">
        <f t="shared" si="1"/>
        <v>60000</v>
      </c>
      <c r="J17" s="43">
        <v>1</v>
      </c>
      <c r="K17" s="37">
        <f t="shared" si="4"/>
        <v>60000</v>
      </c>
      <c r="L17" s="7"/>
    </row>
    <row r="18" spans="1:12" ht="21.75" customHeight="1" x14ac:dyDescent="0.25">
      <c r="A18" s="6"/>
      <c r="B18" s="33" t="s">
        <v>43</v>
      </c>
      <c r="C18" s="33"/>
      <c r="D18" s="33">
        <v>0</v>
      </c>
      <c r="E18" s="33"/>
      <c r="F18" s="33"/>
      <c r="G18" s="11"/>
      <c r="H18" s="5"/>
      <c r="I18" s="12">
        <f>+I5*50%</f>
        <v>70250</v>
      </c>
      <c r="J18" s="43">
        <v>0.5</v>
      </c>
      <c r="K18" s="37">
        <f t="shared" si="4"/>
        <v>0</v>
      </c>
      <c r="L18" s="7"/>
    </row>
    <row r="19" spans="1:12" ht="21.75" customHeight="1" x14ac:dyDescent="0.25">
      <c r="A19" s="6"/>
      <c r="B19" s="33" t="s">
        <v>42</v>
      </c>
      <c r="C19" s="33"/>
      <c r="D19" s="33">
        <v>0</v>
      </c>
      <c r="E19" s="33"/>
      <c r="F19" s="33"/>
      <c r="G19" s="11"/>
      <c r="H19" s="5"/>
      <c r="I19" s="12">
        <f>+I4*10%</f>
        <v>1521</v>
      </c>
      <c r="J19" s="43">
        <v>0.1</v>
      </c>
      <c r="K19" s="37">
        <f t="shared" si="4"/>
        <v>0</v>
      </c>
      <c r="L19" s="7"/>
    </row>
    <row r="20" spans="1:12" ht="21.75" customHeight="1" thickBot="1" x14ac:dyDescent="0.3">
      <c r="A20" s="6"/>
      <c r="B20" s="33"/>
      <c r="C20" s="33"/>
      <c r="D20" s="33">
        <v>0</v>
      </c>
      <c r="E20" s="33"/>
      <c r="F20" s="33"/>
      <c r="G20" s="11"/>
      <c r="H20" s="5"/>
      <c r="I20" s="12"/>
      <c r="J20" s="43"/>
      <c r="K20" s="37">
        <f t="shared" si="4"/>
        <v>0</v>
      </c>
      <c r="L20" s="7"/>
    </row>
    <row r="21" spans="1:12" ht="30" customHeight="1" thickTop="1" thickBot="1" x14ac:dyDescent="0.3">
      <c r="A21" s="239" t="s">
        <v>13</v>
      </c>
      <c r="B21" s="234"/>
      <c r="C21" s="234"/>
      <c r="D21" s="234"/>
      <c r="E21" s="28"/>
      <c r="F21" s="28"/>
      <c r="G21" s="28"/>
      <c r="H21" s="19"/>
      <c r="I21" s="19"/>
      <c r="J21" s="28"/>
      <c r="K21" s="19">
        <f>SUM(K4:K16)</f>
        <v>1067440</v>
      </c>
      <c r="L21" s="20"/>
    </row>
    <row r="22" spans="1:12" ht="26.25" customHeight="1" thickTop="1" x14ac:dyDescent="0.25">
      <c r="A22" s="236" t="s">
        <v>134</v>
      </c>
      <c r="B22" s="237"/>
      <c r="C22" s="237"/>
      <c r="D22" s="238"/>
      <c r="E22" s="29" t="s">
        <v>73</v>
      </c>
      <c r="F22" s="29"/>
      <c r="G22" s="29"/>
      <c r="H22" s="31"/>
      <c r="I22" s="31"/>
      <c r="J22" s="29"/>
      <c r="K22" s="31"/>
      <c r="L22" s="22"/>
    </row>
    <row r="23" spans="1:12" ht="39.75" customHeight="1" x14ac:dyDescent="0.25">
      <c r="A23" s="6">
        <v>1</v>
      </c>
      <c r="B23" s="240" t="s">
        <v>60</v>
      </c>
      <c r="C23" s="241"/>
      <c r="D23" s="242"/>
      <c r="E23" s="45">
        <v>45292</v>
      </c>
      <c r="F23" s="33"/>
      <c r="G23" s="33"/>
      <c r="H23" s="5"/>
      <c r="I23" s="5"/>
      <c r="J23" s="33"/>
      <c r="K23" s="5">
        <v>40000</v>
      </c>
      <c r="L23" s="7" t="s">
        <v>58</v>
      </c>
    </row>
    <row r="24" spans="1:12" ht="39.75" customHeight="1" x14ac:dyDescent="0.25">
      <c r="A24" s="6">
        <v>2</v>
      </c>
      <c r="B24" s="240" t="s">
        <v>61</v>
      </c>
      <c r="C24" s="241"/>
      <c r="D24" s="242"/>
      <c r="E24" s="45">
        <v>45306</v>
      </c>
      <c r="F24" s="33"/>
      <c r="G24" s="33"/>
      <c r="H24" s="5"/>
      <c r="I24" s="5"/>
      <c r="J24" s="33"/>
      <c r="K24" s="5">
        <v>50000</v>
      </c>
      <c r="L24" s="7" t="s">
        <v>28</v>
      </c>
    </row>
    <row r="25" spans="1:12" ht="39.75" customHeight="1" x14ac:dyDescent="0.25">
      <c r="A25" s="6">
        <v>3</v>
      </c>
      <c r="B25" s="240" t="s">
        <v>104</v>
      </c>
      <c r="C25" s="241"/>
      <c r="D25" s="242"/>
      <c r="E25" s="45">
        <v>45412</v>
      </c>
      <c r="F25" s="33"/>
      <c r="G25" s="33"/>
      <c r="H25" s="5"/>
      <c r="I25" s="5"/>
      <c r="J25" s="33"/>
      <c r="K25" s="5">
        <v>100000</v>
      </c>
      <c r="L25" s="7" t="s">
        <v>28</v>
      </c>
    </row>
    <row r="26" spans="1:12" ht="39.75" customHeight="1" x14ac:dyDescent="0.25">
      <c r="A26" s="6">
        <v>4</v>
      </c>
      <c r="B26" s="240" t="s">
        <v>144</v>
      </c>
      <c r="C26" s="241"/>
      <c r="D26" s="242"/>
      <c r="E26" s="45">
        <v>45502</v>
      </c>
      <c r="F26" s="33"/>
      <c r="G26" s="33"/>
      <c r="H26" s="5"/>
      <c r="I26" s="5"/>
      <c r="J26" s="33"/>
      <c r="K26" s="5">
        <v>100000</v>
      </c>
      <c r="L26" s="7" t="s">
        <v>28</v>
      </c>
    </row>
    <row r="27" spans="1:12" ht="39.75" customHeight="1" x14ac:dyDescent="0.25">
      <c r="A27" s="6">
        <v>5</v>
      </c>
      <c r="B27" s="240" t="s">
        <v>145</v>
      </c>
      <c r="C27" s="241"/>
      <c r="D27" s="242"/>
      <c r="E27" s="45">
        <v>45519</v>
      </c>
      <c r="F27" s="33"/>
      <c r="G27" s="33"/>
      <c r="H27" s="5"/>
      <c r="I27" s="5"/>
      <c r="J27" s="33"/>
      <c r="K27" s="5">
        <v>100000</v>
      </c>
      <c r="L27" s="7" t="s">
        <v>28</v>
      </c>
    </row>
    <row r="28" spans="1:12" ht="39.75" customHeight="1" x14ac:dyDescent="0.25">
      <c r="A28" s="6">
        <v>6</v>
      </c>
      <c r="B28" s="240" t="s">
        <v>146</v>
      </c>
      <c r="C28" s="241"/>
      <c r="D28" s="242"/>
      <c r="E28" s="45">
        <v>45526</v>
      </c>
      <c r="F28" s="33"/>
      <c r="G28" s="33"/>
      <c r="H28" s="5"/>
      <c r="I28" s="5"/>
      <c r="J28" s="33"/>
      <c r="K28" s="5">
        <v>50000</v>
      </c>
      <c r="L28" s="7" t="s">
        <v>28</v>
      </c>
    </row>
    <row r="29" spans="1:12" ht="39.75" customHeight="1" x14ac:dyDescent="0.25">
      <c r="A29" s="6">
        <v>7</v>
      </c>
      <c r="B29" s="240" t="s">
        <v>156</v>
      </c>
      <c r="C29" s="241"/>
      <c r="D29" s="242"/>
      <c r="E29" s="45">
        <v>45544</v>
      </c>
      <c r="F29" s="33"/>
      <c r="G29" s="33"/>
      <c r="H29" s="5"/>
      <c r="I29" s="5"/>
      <c r="J29" s="33"/>
      <c r="K29" s="5">
        <v>50000</v>
      </c>
      <c r="L29" s="7" t="s">
        <v>28</v>
      </c>
    </row>
    <row r="30" spans="1:12" ht="39.75" customHeight="1" x14ac:dyDescent="0.25">
      <c r="A30" s="6">
        <v>8</v>
      </c>
      <c r="B30" s="240" t="s">
        <v>167</v>
      </c>
      <c r="C30" s="241"/>
      <c r="D30" s="242"/>
      <c r="E30" s="45">
        <v>45602</v>
      </c>
      <c r="F30" s="33"/>
      <c r="G30" s="33"/>
      <c r="H30" s="5"/>
      <c r="I30" s="5"/>
      <c r="J30" s="33"/>
      <c r="K30" s="5">
        <v>50000</v>
      </c>
      <c r="L30" s="7" t="s">
        <v>28</v>
      </c>
    </row>
    <row r="31" spans="1:12" ht="39.75" customHeight="1" x14ac:dyDescent="0.25">
      <c r="A31" s="6">
        <v>10</v>
      </c>
      <c r="B31" s="240" t="s">
        <v>169</v>
      </c>
      <c r="C31" s="241"/>
      <c r="D31" s="242"/>
      <c r="E31" s="45">
        <v>45606</v>
      </c>
      <c r="F31" s="33"/>
      <c r="G31" s="33"/>
      <c r="H31" s="5"/>
      <c r="I31" s="5"/>
      <c r="J31" s="33"/>
      <c r="K31" s="5">
        <v>50000</v>
      </c>
      <c r="L31" s="7" t="s">
        <v>28</v>
      </c>
    </row>
    <row r="32" spans="1:12" ht="39.75" customHeight="1" x14ac:dyDescent="0.25">
      <c r="A32" s="6">
        <v>11</v>
      </c>
      <c r="B32" s="240" t="s">
        <v>170</v>
      </c>
      <c r="C32" s="241"/>
      <c r="D32" s="242"/>
      <c r="E32" s="45">
        <v>45614</v>
      </c>
      <c r="F32" s="33"/>
      <c r="G32" s="33"/>
      <c r="H32" s="5"/>
      <c r="I32" s="5"/>
      <c r="J32" s="33"/>
      <c r="K32" s="5">
        <v>100000</v>
      </c>
      <c r="L32" s="7" t="s">
        <v>28</v>
      </c>
    </row>
    <row r="33" spans="1:12" ht="39.75" customHeight="1" x14ac:dyDescent="0.25">
      <c r="A33" s="6">
        <v>12</v>
      </c>
      <c r="B33" s="240" t="s">
        <v>182</v>
      </c>
      <c r="C33" s="241"/>
      <c r="D33" s="242"/>
      <c r="E33" s="45">
        <v>45645</v>
      </c>
      <c r="F33" s="33"/>
      <c r="G33" s="33"/>
      <c r="H33" s="5"/>
      <c r="I33" s="5"/>
      <c r="J33" s="33"/>
      <c r="K33" s="5">
        <v>50000</v>
      </c>
      <c r="L33" s="7" t="s">
        <v>28</v>
      </c>
    </row>
    <row r="34" spans="1:12" ht="39.75" customHeight="1" x14ac:dyDescent="0.25">
      <c r="A34" s="6">
        <v>13</v>
      </c>
      <c r="B34" s="240" t="s">
        <v>183</v>
      </c>
      <c r="C34" s="241"/>
      <c r="D34" s="242"/>
      <c r="E34" s="45">
        <v>45664</v>
      </c>
      <c r="F34" s="33"/>
      <c r="G34" s="33"/>
      <c r="H34" s="5"/>
      <c r="I34" s="5"/>
      <c r="J34" s="33"/>
      <c r="K34" s="5">
        <v>50000</v>
      </c>
      <c r="L34" s="7" t="s">
        <v>28</v>
      </c>
    </row>
    <row r="35" spans="1:12" ht="39.75" customHeight="1" x14ac:dyDescent="0.25">
      <c r="A35" s="6">
        <v>14</v>
      </c>
      <c r="B35" s="240" t="s">
        <v>189</v>
      </c>
      <c r="C35" s="241"/>
      <c r="D35" s="242"/>
      <c r="E35" s="45">
        <v>45665</v>
      </c>
      <c r="F35" s="33"/>
      <c r="G35" s="33"/>
      <c r="H35" s="5"/>
      <c r="I35" s="5"/>
      <c r="J35" s="33"/>
      <c r="K35" s="5">
        <v>50000</v>
      </c>
      <c r="L35" s="7" t="s">
        <v>28</v>
      </c>
    </row>
    <row r="36" spans="1:12" ht="39.75" customHeight="1" x14ac:dyDescent="0.25">
      <c r="A36" s="6">
        <v>15</v>
      </c>
      <c r="B36" s="240" t="s">
        <v>194</v>
      </c>
      <c r="C36" s="241"/>
      <c r="D36" s="242"/>
      <c r="E36" s="45">
        <v>45677</v>
      </c>
      <c r="F36" s="33"/>
      <c r="G36" s="33"/>
      <c r="H36" s="5"/>
      <c r="I36" s="5"/>
      <c r="J36" s="33"/>
      <c r="K36" s="5">
        <v>50000</v>
      </c>
      <c r="L36" s="7" t="s">
        <v>28</v>
      </c>
    </row>
    <row r="37" spans="1:12" ht="39.75" customHeight="1" x14ac:dyDescent="0.25">
      <c r="A37" s="6">
        <v>16</v>
      </c>
      <c r="B37" s="240" t="s">
        <v>195</v>
      </c>
      <c r="C37" s="241"/>
      <c r="D37" s="242"/>
      <c r="E37" s="45">
        <v>45680</v>
      </c>
      <c r="F37" s="33"/>
      <c r="G37" s="33"/>
      <c r="H37" s="5"/>
      <c r="I37" s="5"/>
      <c r="J37" s="33"/>
      <c r="K37" s="5">
        <v>50000</v>
      </c>
      <c r="L37" s="7" t="s">
        <v>28</v>
      </c>
    </row>
    <row r="38" spans="1:12" ht="39.75" customHeight="1" x14ac:dyDescent="0.25">
      <c r="A38" s="6">
        <v>17</v>
      </c>
      <c r="B38" s="240" t="s">
        <v>196</v>
      </c>
      <c r="C38" s="241"/>
      <c r="D38" s="242"/>
      <c r="E38" s="45">
        <v>45707</v>
      </c>
      <c r="F38" s="33"/>
      <c r="G38" s="33"/>
      <c r="H38" s="5"/>
      <c r="I38" s="5"/>
      <c r="J38" s="33"/>
      <c r="K38" s="5">
        <v>100000</v>
      </c>
      <c r="L38" s="7" t="s">
        <v>28</v>
      </c>
    </row>
    <row r="39" spans="1:12" ht="39.75" customHeight="1" x14ac:dyDescent="0.25">
      <c r="A39" s="6">
        <v>18</v>
      </c>
      <c r="B39" s="240"/>
      <c r="C39" s="241"/>
      <c r="D39" s="242"/>
      <c r="E39" s="45"/>
      <c r="F39" s="33"/>
      <c r="G39" s="33"/>
      <c r="H39" s="5"/>
      <c r="I39" s="5"/>
      <c r="J39" s="33"/>
      <c r="K39" s="5"/>
      <c r="L39" s="7"/>
    </row>
    <row r="40" spans="1:12" ht="39.75" customHeight="1" thickBot="1" x14ac:dyDescent="0.3">
      <c r="A40" s="6">
        <v>19</v>
      </c>
      <c r="B40" s="240"/>
      <c r="C40" s="241"/>
      <c r="D40" s="242"/>
      <c r="E40" s="45"/>
      <c r="F40" s="33"/>
      <c r="G40" s="33"/>
      <c r="H40" s="5"/>
      <c r="I40" s="5"/>
      <c r="J40" s="33"/>
      <c r="K40" s="5"/>
      <c r="L40" s="7"/>
    </row>
    <row r="41" spans="1:12" ht="30" customHeight="1" thickTop="1" thickBot="1" x14ac:dyDescent="0.3">
      <c r="A41" s="239" t="s">
        <v>13</v>
      </c>
      <c r="B41" s="234"/>
      <c r="C41" s="234"/>
      <c r="D41" s="234"/>
      <c r="E41" s="28"/>
      <c r="F41" s="28"/>
      <c r="G41" s="28"/>
      <c r="H41" s="19"/>
      <c r="I41" s="19"/>
      <c r="J41" s="28"/>
      <c r="K41" s="19">
        <f>SUM(K23:K40)</f>
        <v>1040000</v>
      </c>
      <c r="L41" s="20"/>
    </row>
    <row r="42" spans="1:12" ht="54.75" customHeight="1" thickTop="1" thickBot="1" x14ac:dyDescent="0.3">
      <c r="A42" s="16"/>
      <c r="B42" s="233" t="s">
        <v>171</v>
      </c>
      <c r="C42" s="234"/>
      <c r="D42" s="235"/>
      <c r="E42" s="27"/>
      <c r="F42" s="28"/>
      <c r="G42" s="28"/>
      <c r="H42" s="19"/>
      <c r="I42" s="19"/>
      <c r="J42" s="28"/>
      <c r="K42" s="19">
        <f>K21-K41</f>
        <v>27440</v>
      </c>
      <c r="L42" s="20"/>
    </row>
    <row r="43" spans="1:12" ht="15.75" thickTop="1" x14ac:dyDescent="0.25"/>
    <row r="44" spans="1:12" ht="30" customHeight="1" x14ac:dyDescent="0.25">
      <c r="B44" s="1" t="s">
        <v>70</v>
      </c>
    </row>
  </sheetData>
  <mergeCells count="28">
    <mergeCell ref="B39:D39"/>
    <mergeCell ref="A41:D41"/>
    <mergeCell ref="B42:D42"/>
    <mergeCell ref="B25:D25"/>
    <mergeCell ref="B26:D26"/>
    <mergeCell ref="B27:D27"/>
    <mergeCell ref="B28:D28"/>
    <mergeCell ref="B30:D30"/>
    <mergeCell ref="B31:D31"/>
    <mergeCell ref="B32:D32"/>
    <mergeCell ref="B33:D33"/>
    <mergeCell ref="B34:D34"/>
    <mergeCell ref="B35:D35"/>
    <mergeCell ref="B36:D36"/>
    <mergeCell ref="B37:D37"/>
    <mergeCell ref="B40:D40"/>
    <mergeCell ref="B38:D38"/>
    <mergeCell ref="B24:D24"/>
    <mergeCell ref="B29:D29"/>
    <mergeCell ref="K2:K3"/>
    <mergeCell ref="L2:L3"/>
    <mergeCell ref="A21:D21"/>
    <mergeCell ref="A22:D22"/>
    <mergeCell ref="B23:D23"/>
    <mergeCell ref="A2:A3"/>
    <mergeCell ref="C2:C3"/>
    <mergeCell ref="D2:D3"/>
    <mergeCell ref="E2:H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rightToLeft="1" topLeftCell="A34" zoomScale="96" zoomScaleNormal="96" workbookViewId="0">
      <selection activeCell="K22" sqref="K22"/>
    </sheetView>
  </sheetViews>
  <sheetFormatPr defaultColWidth="9" defaultRowHeight="15" x14ac:dyDescent="0.25"/>
  <cols>
    <col min="1" max="1" width="9" style="1"/>
    <col min="2" max="2" width="34.140625" style="1" customWidth="1"/>
    <col min="3" max="3" width="7.85546875" style="1" bestFit="1" customWidth="1"/>
    <col min="4" max="4" width="8.42578125" style="1" bestFit="1" customWidth="1"/>
    <col min="5" max="5" width="10.85546875" style="1" bestFit="1" customWidth="1"/>
    <col min="6" max="6" width="12.5703125" style="1" bestFit="1" customWidth="1"/>
    <col min="7" max="7" width="9" style="1"/>
    <col min="8" max="8" width="13.85546875" style="2" bestFit="1" customWidth="1"/>
    <col min="9" max="9" width="13.7109375" style="2" bestFit="1" customWidth="1"/>
    <col min="10" max="10" width="20.42578125" style="1" customWidth="1"/>
    <col min="11" max="11" width="19" style="2" bestFit="1" customWidth="1"/>
    <col min="12" max="12" width="12.42578125" style="1" bestFit="1" customWidth="1"/>
    <col min="13" max="16384" width="9" style="1"/>
  </cols>
  <sheetData>
    <row r="1" spans="1:12" s="24" customFormat="1" ht="43.5" customHeight="1" thickBot="1" x14ac:dyDescent="0.3">
      <c r="A1" s="23" t="s">
        <v>27</v>
      </c>
      <c r="B1" s="23" t="s">
        <v>28</v>
      </c>
      <c r="C1" s="23" t="s">
        <v>38</v>
      </c>
      <c r="E1" s="24" t="s">
        <v>32</v>
      </c>
      <c r="F1" s="25"/>
      <c r="G1" s="24" t="s">
        <v>33</v>
      </c>
      <c r="H1" s="26"/>
      <c r="I1" s="26"/>
      <c r="J1" s="25"/>
      <c r="K1" s="26" t="s">
        <v>34</v>
      </c>
      <c r="L1" s="25">
        <f ca="1">TODAY()</f>
        <v>45909</v>
      </c>
    </row>
    <row r="2" spans="1:12" ht="32.25" customHeight="1" thickTop="1" x14ac:dyDescent="0.25">
      <c r="A2" s="243" t="s">
        <v>6</v>
      </c>
      <c r="B2" s="29" t="s">
        <v>7</v>
      </c>
      <c r="C2" s="245" t="s">
        <v>8</v>
      </c>
      <c r="D2" s="245" t="s">
        <v>9</v>
      </c>
      <c r="E2" s="245" t="s">
        <v>10</v>
      </c>
      <c r="F2" s="245"/>
      <c r="G2" s="245"/>
      <c r="H2" s="245"/>
      <c r="I2" s="29"/>
      <c r="J2" s="29"/>
      <c r="K2" s="249" t="s">
        <v>40</v>
      </c>
      <c r="L2" s="231" t="s">
        <v>17</v>
      </c>
    </row>
    <row r="3" spans="1:12" ht="32.25" customHeight="1" thickBot="1" x14ac:dyDescent="0.3">
      <c r="A3" s="244"/>
      <c r="B3" s="30" t="s">
        <v>25</v>
      </c>
      <c r="C3" s="246"/>
      <c r="D3" s="246"/>
      <c r="E3" s="30" t="s">
        <v>11</v>
      </c>
      <c r="F3" s="30" t="s">
        <v>12</v>
      </c>
      <c r="G3" s="32" t="s">
        <v>13</v>
      </c>
      <c r="H3" s="32" t="s">
        <v>15</v>
      </c>
      <c r="I3" s="41" t="s">
        <v>44</v>
      </c>
      <c r="J3" s="40" t="s">
        <v>39</v>
      </c>
      <c r="K3" s="250"/>
      <c r="L3" s="232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>
        <v>65</v>
      </c>
      <c r="E4" s="11">
        <v>39</v>
      </c>
      <c r="F4" s="11"/>
      <c r="G4" s="11">
        <f>+F4+E4</f>
        <v>39</v>
      </c>
      <c r="H4" s="12">
        <v>130</v>
      </c>
      <c r="I4" s="12">
        <f>+H4*G4</f>
        <v>5070</v>
      </c>
      <c r="J4" s="42">
        <v>1</v>
      </c>
      <c r="K4" s="12">
        <f>+J4*G4*H4</f>
        <v>5070</v>
      </c>
      <c r="L4" s="13"/>
    </row>
    <row r="5" spans="1:12" ht="21.75" customHeight="1" x14ac:dyDescent="0.25">
      <c r="A5" s="6">
        <v>2</v>
      </c>
      <c r="B5" s="33" t="s">
        <v>1</v>
      </c>
      <c r="C5" s="33" t="s">
        <v>26</v>
      </c>
      <c r="D5" s="33">
        <v>311</v>
      </c>
      <c r="E5" s="33">
        <v>311</v>
      </c>
      <c r="F5" s="33"/>
      <c r="G5" s="11">
        <f t="shared" ref="G5:G17" si="0">+F5+E5</f>
        <v>311</v>
      </c>
      <c r="H5" s="5">
        <v>250</v>
      </c>
      <c r="I5" s="12">
        <f t="shared" ref="I5:I17" si="1">+H5*G5</f>
        <v>77750</v>
      </c>
      <c r="J5" s="43">
        <v>1</v>
      </c>
      <c r="K5" s="12">
        <f t="shared" ref="K5:K9" si="2">+J5*G5*H5</f>
        <v>77750</v>
      </c>
      <c r="L5" s="7"/>
    </row>
    <row r="6" spans="1:12" ht="21.75" customHeight="1" x14ac:dyDescent="0.25">
      <c r="A6" s="6">
        <v>3</v>
      </c>
      <c r="B6" s="33" t="s">
        <v>2</v>
      </c>
      <c r="C6" s="33" t="s">
        <v>26</v>
      </c>
      <c r="D6" s="33">
        <v>92</v>
      </c>
      <c r="E6" s="33">
        <v>97</v>
      </c>
      <c r="F6" s="33"/>
      <c r="G6" s="11">
        <f t="shared" si="0"/>
        <v>97</v>
      </c>
      <c r="H6" s="5">
        <v>450</v>
      </c>
      <c r="I6" s="12">
        <f t="shared" si="1"/>
        <v>43650</v>
      </c>
      <c r="J6" s="43">
        <v>1</v>
      </c>
      <c r="K6" s="12">
        <f t="shared" si="2"/>
        <v>43650</v>
      </c>
      <c r="L6" s="7"/>
    </row>
    <row r="7" spans="1:12" ht="21.75" customHeight="1" x14ac:dyDescent="0.25">
      <c r="A7" s="6">
        <v>4</v>
      </c>
      <c r="B7" s="33" t="s">
        <v>3</v>
      </c>
      <c r="C7" s="33" t="s">
        <v>26</v>
      </c>
      <c r="D7" s="33">
        <v>94</v>
      </c>
      <c r="E7" s="33">
        <v>97</v>
      </c>
      <c r="F7" s="33"/>
      <c r="G7" s="11">
        <f t="shared" si="0"/>
        <v>97</v>
      </c>
      <c r="H7" s="5">
        <f>+H6+15</f>
        <v>465</v>
      </c>
      <c r="I7" s="12">
        <f t="shared" si="1"/>
        <v>45105</v>
      </c>
      <c r="J7" s="43">
        <v>1</v>
      </c>
      <c r="K7" s="12">
        <f t="shared" si="2"/>
        <v>45105</v>
      </c>
      <c r="L7" s="7"/>
    </row>
    <row r="8" spans="1:12" ht="21.75" customHeight="1" x14ac:dyDescent="0.25">
      <c r="A8" s="6">
        <v>5</v>
      </c>
      <c r="B8" s="33" t="s">
        <v>4</v>
      </c>
      <c r="C8" s="33" t="s">
        <v>26</v>
      </c>
      <c r="D8" s="33">
        <v>85</v>
      </c>
      <c r="E8" s="33">
        <v>90</v>
      </c>
      <c r="F8" s="33"/>
      <c r="G8" s="11">
        <f t="shared" si="0"/>
        <v>90</v>
      </c>
      <c r="H8" s="5">
        <f t="shared" ref="H8:H16" si="3">+H7+15</f>
        <v>480</v>
      </c>
      <c r="I8" s="12">
        <f t="shared" si="1"/>
        <v>43200</v>
      </c>
      <c r="J8" s="43">
        <v>1</v>
      </c>
      <c r="K8" s="12">
        <f t="shared" si="2"/>
        <v>43200</v>
      </c>
      <c r="L8" s="7"/>
    </row>
    <row r="9" spans="1:12" s="39" customFormat="1" ht="21.75" customHeight="1" x14ac:dyDescent="0.25">
      <c r="A9" s="36">
        <v>6</v>
      </c>
      <c r="B9" s="34" t="s">
        <v>5</v>
      </c>
      <c r="C9" s="34" t="s">
        <v>26</v>
      </c>
      <c r="D9" s="34">
        <v>85</v>
      </c>
      <c r="E9" s="34">
        <v>90</v>
      </c>
      <c r="F9" s="34"/>
      <c r="G9" s="11">
        <f t="shared" si="0"/>
        <v>90</v>
      </c>
      <c r="H9" s="37">
        <f t="shared" si="3"/>
        <v>495</v>
      </c>
      <c r="I9" s="12">
        <f t="shared" si="1"/>
        <v>44550</v>
      </c>
      <c r="J9" s="43">
        <v>1</v>
      </c>
      <c r="K9" s="12">
        <f t="shared" si="2"/>
        <v>44550</v>
      </c>
      <c r="L9" s="38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>
        <v>85</v>
      </c>
      <c r="E10" s="34">
        <v>90</v>
      </c>
      <c r="F10" s="34"/>
      <c r="G10" s="11">
        <f t="shared" si="0"/>
        <v>90</v>
      </c>
      <c r="H10" s="37">
        <f t="shared" si="3"/>
        <v>510</v>
      </c>
      <c r="I10" s="12">
        <f t="shared" si="1"/>
        <v>45900</v>
      </c>
      <c r="J10" s="43">
        <v>1</v>
      </c>
      <c r="K10" s="37">
        <f>+H10*G10</f>
        <v>45900</v>
      </c>
      <c r="L10" s="38"/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>
        <v>85</v>
      </c>
      <c r="E11" s="34">
        <v>90</v>
      </c>
      <c r="F11" s="34"/>
      <c r="G11" s="11">
        <f t="shared" si="0"/>
        <v>90</v>
      </c>
      <c r="H11" s="37">
        <f t="shared" si="3"/>
        <v>525</v>
      </c>
      <c r="I11" s="12">
        <f t="shared" si="1"/>
        <v>47250</v>
      </c>
      <c r="J11" s="43">
        <v>1</v>
      </c>
      <c r="K11" s="37">
        <f>+H11*G11</f>
        <v>47250</v>
      </c>
      <c r="L11" s="38"/>
    </row>
    <row r="12" spans="1:12" s="39" customFormat="1" ht="21.75" customHeight="1" x14ac:dyDescent="0.25">
      <c r="A12" s="36">
        <v>9</v>
      </c>
      <c r="B12" s="34" t="s">
        <v>20</v>
      </c>
      <c r="C12" s="34" t="s">
        <v>26</v>
      </c>
      <c r="D12" s="34">
        <v>84</v>
      </c>
      <c r="E12" s="34">
        <v>89</v>
      </c>
      <c r="F12" s="34"/>
      <c r="G12" s="11">
        <f t="shared" si="0"/>
        <v>89</v>
      </c>
      <c r="H12" s="37">
        <f t="shared" si="3"/>
        <v>540</v>
      </c>
      <c r="I12" s="12">
        <f t="shared" si="1"/>
        <v>48060</v>
      </c>
      <c r="J12" s="43">
        <v>1</v>
      </c>
      <c r="K12" s="37">
        <f t="shared" ref="K12:K20" si="4">+H12*G12</f>
        <v>48060</v>
      </c>
      <c r="L12" s="38"/>
    </row>
    <row r="13" spans="1:12" ht="21.75" customHeight="1" x14ac:dyDescent="0.25">
      <c r="A13" s="6">
        <v>10</v>
      </c>
      <c r="B13" s="33" t="s">
        <v>21</v>
      </c>
      <c r="C13" s="33" t="s">
        <v>26</v>
      </c>
      <c r="D13" s="33">
        <v>84</v>
      </c>
      <c r="E13" s="33">
        <v>89</v>
      </c>
      <c r="F13" s="33"/>
      <c r="G13" s="11">
        <f t="shared" si="0"/>
        <v>89</v>
      </c>
      <c r="H13" s="5">
        <f t="shared" si="3"/>
        <v>555</v>
      </c>
      <c r="I13" s="12">
        <f t="shared" si="1"/>
        <v>49395</v>
      </c>
      <c r="J13" s="43">
        <v>1</v>
      </c>
      <c r="K13" s="37">
        <f t="shared" si="4"/>
        <v>49395</v>
      </c>
      <c r="L13" s="7"/>
    </row>
    <row r="14" spans="1:12" ht="21.75" customHeight="1" x14ac:dyDescent="0.25">
      <c r="A14" s="6">
        <v>11</v>
      </c>
      <c r="B14" s="33" t="s">
        <v>22</v>
      </c>
      <c r="C14" s="33" t="s">
        <v>26</v>
      </c>
      <c r="D14" s="33">
        <v>84</v>
      </c>
      <c r="E14" s="33">
        <v>89</v>
      </c>
      <c r="F14" s="33"/>
      <c r="G14" s="11">
        <f t="shared" si="0"/>
        <v>89</v>
      </c>
      <c r="H14" s="5">
        <f t="shared" si="3"/>
        <v>570</v>
      </c>
      <c r="I14" s="12">
        <f t="shared" si="1"/>
        <v>50730</v>
      </c>
      <c r="J14" s="43">
        <v>1</v>
      </c>
      <c r="K14" s="37">
        <f t="shared" si="4"/>
        <v>50730</v>
      </c>
      <c r="L14" s="7"/>
    </row>
    <row r="15" spans="1:12" ht="21.75" customHeight="1" x14ac:dyDescent="0.25">
      <c r="A15" s="6">
        <v>12</v>
      </c>
      <c r="B15" s="33" t="s">
        <v>23</v>
      </c>
      <c r="C15" s="33" t="s">
        <v>26</v>
      </c>
      <c r="D15" s="33">
        <v>82</v>
      </c>
      <c r="E15" s="33">
        <v>87</v>
      </c>
      <c r="F15" s="33"/>
      <c r="G15" s="11">
        <f t="shared" si="0"/>
        <v>87</v>
      </c>
      <c r="H15" s="5">
        <f t="shared" si="3"/>
        <v>585</v>
      </c>
      <c r="I15" s="12">
        <f t="shared" si="1"/>
        <v>50895</v>
      </c>
      <c r="J15" s="43">
        <v>1</v>
      </c>
      <c r="K15" s="37">
        <f t="shared" si="4"/>
        <v>50895</v>
      </c>
      <c r="L15" s="7"/>
    </row>
    <row r="16" spans="1:12" ht="21.75" customHeight="1" x14ac:dyDescent="0.25">
      <c r="A16" s="6">
        <v>13</v>
      </c>
      <c r="B16" s="33" t="s">
        <v>24</v>
      </c>
      <c r="C16" s="33" t="s">
        <v>26</v>
      </c>
      <c r="D16" s="33">
        <v>82</v>
      </c>
      <c r="E16" s="33">
        <v>78</v>
      </c>
      <c r="F16" s="33"/>
      <c r="G16" s="11">
        <f t="shared" si="0"/>
        <v>78</v>
      </c>
      <c r="H16" s="5">
        <f t="shared" si="3"/>
        <v>600</v>
      </c>
      <c r="I16" s="12">
        <f t="shared" si="1"/>
        <v>46800</v>
      </c>
      <c r="J16" s="43">
        <v>1</v>
      </c>
      <c r="K16" s="37">
        <f t="shared" si="4"/>
        <v>46800</v>
      </c>
      <c r="L16" s="7"/>
    </row>
    <row r="17" spans="1:12" ht="21.75" customHeight="1" x14ac:dyDescent="0.25">
      <c r="A17" s="6"/>
      <c r="B17" s="33" t="s">
        <v>41</v>
      </c>
      <c r="C17" s="33" t="s">
        <v>26</v>
      </c>
      <c r="D17" s="33">
        <v>1</v>
      </c>
      <c r="E17" s="33">
        <v>1</v>
      </c>
      <c r="F17" s="33"/>
      <c r="G17" s="11">
        <f t="shared" si="0"/>
        <v>1</v>
      </c>
      <c r="H17" s="5">
        <v>60000</v>
      </c>
      <c r="I17" s="12">
        <f t="shared" si="1"/>
        <v>60000</v>
      </c>
      <c r="J17" s="43">
        <v>0.83399999999999996</v>
      </c>
      <c r="K17" s="37">
        <f>+H17*G17*J17</f>
        <v>50040</v>
      </c>
      <c r="L17" s="7"/>
    </row>
    <row r="18" spans="1:12" ht="21.75" customHeight="1" x14ac:dyDescent="0.25">
      <c r="A18" s="6"/>
      <c r="B18" s="33" t="s">
        <v>43</v>
      </c>
      <c r="C18" s="33"/>
      <c r="D18" s="33"/>
      <c r="E18" s="33"/>
      <c r="F18" s="33"/>
      <c r="G18" s="11"/>
      <c r="H18" s="5"/>
      <c r="I18" s="12">
        <f>+I5*50%</f>
        <v>38875</v>
      </c>
      <c r="J18" s="43">
        <v>0.5</v>
      </c>
      <c r="K18" s="37">
        <f t="shared" si="4"/>
        <v>0</v>
      </c>
      <c r="L18" s="7"/>
    </row>
    <row r="19" spans="1:12" ht="21.75" customHeight="1" x14ac:dyDescent="0.25">
      <c r="A19" s="6"/>
      <c r="B19" s="33" t="s">
        <v>42</v>
      </c>
      <c r="C19" s="33"/>
      <c r="D19" s="33"/>
      <c r="E19" s="33"/>
      <c r="F19" s="33"/>
      <c r="G19" s="11"/>
      <c r="H19" s="5"/>
      <c r="I19" s="12">
        <f>+I4*10%</f>
        <v>507</v>
      </c>
      <c r="J19" s="43">
        <v>0.1</v>
      </c>
      <c r="K19" s="37">
        <f t="shared" si="4"/>
        <v>0</v>
      </c>
      <c r="L19" s="7"/>
    </row>
    <row r="20" spans="1:12" ht="21.75" customHeight="1" thickBot="1" x14ac:dyDescent="0.3">
      <c r="A20" s="6"/>
      <c r="B20" s="33"/>
      <c r="C20" s="33"/>
      <c r="D20" s="33"/>
      <c r="E20" s="33"/>
      <c r="F20" s="33"/>
      <c r="G20" s="11"/>
      <c r="H20" s="5"/>
      <c r="I20" s="12"/>
      <c r="J20" s="43"/>
      <c r="K20" s="37">
        <f t="shared" si="4"/>
        <v>0</v>
      </c>
      <c r="L20" s="7"/>
    </row>
    <row r="21" spans="1:12" ht="30" customHeight="1" thickTop="1" thickBot="1" x14ac:dyDescent="0.3">
      <c r="A21" s="239" t="s">
        <v>13</v>
      </c>
      <c r="B21" s="234"/>
      <c r="C21" s="234"/>
      <c r="D21" s="234"/>
      <c r="E21" s="28"/>
      <c r="F21" s="28"/>
      <c r="G21" s="28"/>
      <c r="H21" s="19"/>
      <c r="I21" s="19"/>
      <c r="J21" s="28"/>
      <c r="K21" s="19">
        <f>SUM(K4:K20)</f>
        <v>648395</v>
      </c>
      <c r="L21" s="20"/>
    </row>
    <row r="22" spans="1:12" ht="26.25" customHeight="1" thickTop="1" x14ac:dyDescent="0.25">
      <c r="A22" s="236" t="s">
        <v>135</v>
      </c>
      <c r="B22" s="237"/>
      <c r="C22" s="237"/>
      <c r="D22" s="238"/>
      <c r="E22" s="29" t="s">
        <v>73</v>
      </c>
      <c r="F22" s="29"/>
      <c r="G22" s="29"/>
      <c r="H22" s="31"/>
      <c r="I22" s="31"/>
      <c r="J22" s="29"/>
      <c r="K22" s="31"/>
      <c r="L22" s="22"/>
    </row>
    <row r="23" spans="1:12" ht="43.5" customHeight="1" x14ac:dyDescent="0.25">
      <c r="A23" s="46"/>
      <c r="B23" s="240" t="s">
        <v>65</v>
      </c>
      <c r="C23" s="241"/>
      <c r="D23" s="242"/>
      <c r="E23" s="47">
        <v>45253</v>
      </c>
      <c r="F23" s="11"/>
      <c r="G23" s="11"/>
      <c r="H23" s="12"/>
      <c r="I23" s="12"/>
      <c r="J23" s="11"/>
      <c r="K23" s="5">
        <v>50000</v>
      </c>
      <c r="L23" s="7" t="s">
        <v>58</v>
      </c>
    </row>
    <row r="24" spans="1:12" ht="43.5" customHeight="1" x14ac:dyDescent="0.25">
      <c r="A24" s="6">
        <v>1</v>
      </c>
      <c r="B24" s="240" t="s">
        <v>57</v>
      </c>
      <c r="C24" s="241"/>
      <c r="D24" s="242"/>
      <c r="E24" s="45">
        <v>45281</v>
      </c>
      <c r="F24" s="33"/>
      <c r="G24" s="33"/>
      <c r="H24" s="5"/>
      <c r="I24" s="5"/>
      <c r="J24" s="33"/>
      <c r="K24" s="5">
        <v>50000</v>
      </c>
      <c r="L24" s="7" t="s">
        <v>58</v>
      </c>
    </row>
    <row r="25" spans="1:12" ht="43.5" customHeight="1" x14ac:dyDescent="0.25">
      <c r="A25" s="6">
        <v>2</v>
      </c>
      <c r="B25" s="240" t="s">
        <v>59</v>
      </c>
      <c r="C25" s="241"/>
      <c r="D25" s="242"/>
      <c r="E25" s="45">
        <v>45290</v>
      </c>
      <c r="F25" s="33"/>
      <c r="G25" s="33"/>
      <c r="H25" s="5"/>
      <c r="I25" s="5"/>
      <c r="J25" s="33"/>
      <c r="K25" s="5">
        <v>40000</v>
      </c>
      <c r="L25" s="7" t="s">
        <v>58</v>
      </c>
    </row>
    <row r="26" spans="1:12" ht="43.5" customHeight="1" x14ac:dyDescent="0.25">
      <c r="A26" s="6">
        <v>3</v>
      </c>
      <c r="B26" s="240" t="s">
        <v>101</v>
      </c>
      <c r="C26" s="241"/>
      <c r="D26" s="242"/>
      <c r="E26" s="45">
        <v>45319</v>
      </c>
      <c r="F26" s="33"/>
      <c r="G26" s="33"/>
      <c r="H26" s="5"/>
      <c r="I26" s="5"/>
      <c r="J26" s="33"/>
      <c r="K26" s="5">
        <v>50000</v>
      </c>
      <c r="L26" s="7" t="s">
        <v>28</v>
      </c>
    </row>
    <row r="27" spans="1:12" ht="43.5" customHeight="1" x14ac:dyDescent="0.25">
      <c r="A27" s="6"/>
      <c r="B27" s="240" t="s">
        <v>172</v>
      </c>
      <c r="C27" s="241"/>
      <c r="D27" s="242"/>
      <c r="E27" s="45">
        <v>45624</v>
      </c>
      <c r="F27" s="33"/>
      <c r="G27" s="33"/>
      <c r="H27" s="5"/>
      <c r="I27" s="5"/>
      <c r="J27" s="33"/>
      <c r="K27" s="5">
        <v>50000</v>
      </c>
      <c r="L27" s="7" t="s">
        <v>28</v>
      </c>
    </row>
    <row r="28" spans="1:12" ht="43.5" customHeight="1" x14ac:dyDescent="0.25">
      <c r="A28" s="6"/>
      <c r="B28" s="240" t="s">
        <v>179</v>
      </c>
      <c r="C28" s="241"/>
      <c r="D28" s="242"/>
      <c r="E28" s="45">
        <v>45637</v>
      </c>
      <c r="F28" s="33"/>
      <c r="G28" s="33"/>
      <c r="H28" s="5"/>
      <c r="I28" s="5"/>
      <c r="J28" s="33"/>
      <c r="K28" s="5">
        <v>30000</v>
      </c>
      <c r="L28" s="7" t="s">
        <v>28</v>
      </c>
    </row>
    <row r="29" spans="1:12" ht="43.5" customHeight="1" x14ac:dyDescent="0.25">
      <c r="A29" s="6"/>
      <c r="B29" s="240" t="s">
        <v>180</v>
      </c>
      <c r="C29" s="241"/>
      <c r="D29" s="242"/>
      <c r="E29" s="45">
        <v>45637</v>
      </c>
      <c r="F29" s="33"/>
      <c r="G29" s="33"/>
      <c r="H29" s="5"/>
      <c r="I29" s="5"/>
      <c r="J29" s="33"/>
      <c r="K29" s="5">
        <v>70000</v>
      </c>
      <c r="L29" s="7" t="s">
        <v>28</v>
      </c>
    </row>
    <row r="30" spans="1:12" ht="43.5" customHeight="1" x14ac:dyDescent="0.25">
      <c r="A30" s="6"/>
      <c r="B30" s="240" t="s">
        <v>184</v>
      </c>
      <c r="C30" s="241"/>
      <c r="D30" s="242"/>
      <c r="E30" s="45">
        <v>45659</v>
      </c>
      <c r="F30" s="33"/>
      <c r="G30" s="33"/>
      <c r="H30" s="5"/>
      <c r="I30" s="5"/>
      <c r="J30" s="33"/>
      <c r="K30" s="5">
        <v>50000</v>
      </c>
      <c r="L30" s="7" t="s">
        <v>28</v>
      </c>
    </row>
    <row r="31" spans="1:12" ht="43.5" customHeight="1" x14ac:dyDescent="0.25">
      <c r="A31" s="6"/>
      <c r="B31" s="240" t="s">
        <v>190</v>
      </c>
      <c r="C31" s="241"/>
      <c r="D31" s="242"/>
      <c r="E31" s="45">
        <v>45671</v>
      </c>
      <c r="F31" s="33"/>
      <c r="G31" s="33"/>
      <c r="H31" s="5"/>
      <c r="I31" s="5"/>
      <c r="J31" s="33"/>
      <c r="K31" s="5">
        <v>50000</v>
      </c>
      <c r="L31" s="7" t="s">
        <v>28</v>
      </c>
    </row>
    <row r="32" spans="1:12" ht="43.5" customHeight="1" x14ac:dyDescent="0.25">
      <c r="A32" s="6"/>
      <c r="B32" s="240" t="s">
        <v>191</v>
      </c>
      <c r="C32" s="241"/>
      <c r="D32" s="242"/>
      <c r="E32" s="45">
        <v>45694</v>
      </c>
      <c r="F32" s="33"/>
      <c r="G32" s="33"/>
      <c r="H32" s="5"/>
      <c r="I32" s="5"/>
      <c r="J32" s="33"/>
      <c r="K32" s="5">
        <v>100000</v>
      </c>
      <c r="L32" s="7" t="s">
        <v>28</v>
      </c>
    </row>
    <row r="33" spans="1:12" ht="43.5" customHeight="1" x14ac:dyDescent="0.25">
      <c r="A33" s="6"/>
      <c r="B33" s="240" t="s">
        <v>197</v>
      </c>
      <c r="C33" s="241"/>
      <c r="D33" s="242"/>
      <c r="E33" s="45">
        <v>45713</v>
      </c>
      <c r="F33" s="33"/>
      <c r="G33" s="33"/>
      <c r="H33" s="5"/>
      <c r="I33" s="5"/>
      <c r="J33" s="33"/>
      <c r="K33" s="5">
        <v>50000</v>
      </c>
      <c r="L33" s="7" t="s">
        <v>28</v>
      </c>
    </row>
    <row r="34" spans="1:12" ht="43.5" customHeight="1" x14ac:dyDescent="0.25">
      <c r="A34" s="6"/>
      <c r="B34" s="240"/>
      <c r="C34" s="241"/>
      <c r="D34" s="242"/>
      <c r="E34" s="45"/>
      <c r="F34" s="33"/>
      <c r="G34" s="33"/>
      <c r="H34" s="5"/>
      <c r="I34" s="5"/>
      <c r="J34" s="33"/>
      <c r="K34" s="5"/>
      <c r="L34" s="7"/>
    </row>
    <row r="35" spans="1:12" ht="43.5" customHeight="1" x14ac:dyDescent="0.25">
      <c r="A35" s="6"/>
      <c r="B35" s="240"/>
      <c r="C35" s="241"/>
      <c r="D35" s="242"/>
      <c r="E35" s="45"/>
      <c r="F35" s="33"/>
      <c r="G35" s="33"/>
      <c r="H35" s="5"/>
      <c r="I35" s="5"/>
      <c r="J35" s="33"/>
      <c r="K35" s="5"/>
      <c r="L35" s="7"/>
    </row>
    <row r="36" spans="1:12" ht="43.5" customHeight="1" thickBot="1" x14ac:dyDescent="0.3">
      <c r="A36" s="6"/>
      <c r="B36" s="240"/>
      <c r="C36" s="241"/>
      <c r="D36" s="242"/>
      <c r="E36" s="45"/>
      <c r="F36" s="33"/>
      <c r="G36" s="33"/>
      <c r="H36" s="5"/>
      <c r="I36" s="5"/>
      <c r="J36" s="33"/>
      <c r="K36" s="5"/>
      <c r="L36" s="7"/>
    </row>
    <row r="37" spans="1:12" ht="30" customHeight="1" thickTop="1" thickBot="1" x14ac:dyDescent="0.3">
      <c r="A37" s="239" t="s">
        <v>13</v>
      </c>
      <c r="B37" s="234"/>
      <c r="C37" s="234"/>
      <c r="D37" s="234"/>
      <c r="E37" s="28"/>
      <c r="F37" s="28"/>
      <c r="G37" s="28"/>
      <c r="H37" s="19"/>
      <c r="I37" s="19"/>
      <c r="J37" s="28"/>
      <c r="K37" s="19">
        <f>SUM(K23:K36)</f>
        <v>590000</v>
      </c>
      <c r="L37" s="20"/>
    </row>
    <row r="38" spans="1:12" ht="54.75" customHeight="1" thickTop="1" thickBot="1" x14ac:dyDescent="0.3">
      <c r="A38" s="16"/>
      <c r="B38" s="233" t="s">
        <v>13</v>
      </c>
      <c r="C38" s="234"/>
      <c r="D38" s="235"/>
      <c r="E38" s="27"/>
      <c r="F38" s="28"/>
      <c r="G38" s="28"/>
      <c r="H38" s="19"/>
      <c r="I38" s="19"/>
      <c r="J38" s="28"/>
      <c r="K38" s="19">
        <f>K21-K37</f>
        <v>58395</v>
      </c>
      <c r="L38" s="20"/>
    </row>
    <row r="39" spans="1:12" ht="15.75" thickTop="1" x14ac:dyDescent="0.25"/>
  </sheetData>
  <mergeCells count="24">
    <mergeCell ref="A37:D37"/>
    <mergeCell ref="B38:D38"/>
    <mergeCell ref="B25:D25"/>
    <mergeCell ref="B26:D26"/>
    <mergeCell ref="E2:H2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L2:L3"/>
    <mergeCell ref="A21:D21"/>
    <mergeCell ref="A22:D22"/>
    <mergeCell ref="B24:D24"/>
    <mergeCell ref="A2:A3"/>
    <mergeCell ref="C2:C3"/>
    <mergeCell ref="D2:D3"/>
    <mergeCell ref="K2:K3"/>
    <mergeCell ref="B23:D23"/>
  </mergeCells>
  <printOptions horizontalCentered="1" verticalCentered="1"/>
  <pageMargins left="0" right="0" top="0" bottom="0" header="0" footer="0"/>
  <pageSetup paperSize="9" scale="74" orientation="landscape" r:id="rId1"/>
  <ignoredErrors>
    <ignoredError sqref="K1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showGridLines="0" rightToLeft="1" zoomScale="70" zoomScaleNormal="70" workbookViewId="0">
      <pane ySplit="3" topLeftCell="A70" activePane="bottomLeft" state="frozen"/>
      <selection pane="bottomLeft" activeCell="L56" sqref="L56:M57"/>
    </sheetView>
  </sheetViews>
  <sheetFormatPr defaultColWidth="9" defaultRowHeight="15" x14ac:dyDescent="0.25"/>
  <cols>
    <col min="1" max="1" width="12.140625" style="1" customWidth="1"/>
    <col min="2" max="2" width="37.42578125" style="1" customWidth="1"/>
    <col min="3" max="4" width="14.140625" style="1" customWidth="1"/>
    <col min="5" max="5" width="16" style="1" customWidth="1"/>
    <col min="6" max="6" width="14.5703125" style="1" customWidth="1"/>
    <col min="7" max="7" width="19.140625" style="2" bestFit="1" customWidth="1"/>
    <col min="8" max="8" width="19.5703125" style="2" customWidth="1"/>
    <col min="9" max="9" width="20.28515625" style="1" customWidth="1"/>
    <col min="10" max="10" width="21.5703125" style="1" customWidth="1"/>
    <col min="11" max="11" width="18.28515625" style="1" bestFit="1" customWidth="1"/>
    <col min="12" max="12" width="21" style="44" bestFit="1" customWidth="1"/>
    <col min="13" max="13" width="19.28515625" style="1" bestFit="1" customWidth="1"/>
    <col min="14" max="14" width="14" style="1" customWidth="1"/>
    <col min="15" max="16384" width="9" style="1"/>
  </cols>
  <sheetData>
    <row r="1" spans="1:14" s="24" customFormat="1" ht="57" customHeight="1" thickBot="1" x14ac:dyDescent="0.3">
      <c r="A1" s="56" t="s">
        <v>27</v>
      </c>
      <c r="B1" s="56" t="s">
        <v>28</v>
      </c>
      <c r="C1" s="56"/>
      <c r="D1" s="56"/>
      <c r="E1" s="52"/>
      <c r="F1" s="53"/>
      <c r="G1" s="54"/>
      <c r="H1" s="54"/>
      <c r="I1" s="55">
        <v>45244</v>
      </c>
      <c r="J1" s="55"/>
      <c r="K1" s="55"/>
      <c r="L1" s="125"/>
      <c r="M1" s="55"/>
    </row>
    <row r="2" spans="1:14" s="53" customFormat="1" ht="32.25" customHeight="1" thickTop="1" x14ac:dyDescent="0.25">
      <c r="A2" s="261" t="s">
        <v>6</v>
      </c>
      <c r="B2" s="118" t="s">
        <v>7</v>
      </c>
      <c r="C2" s="118" t="s">
        <v>122</v>
      </c>
      <c r="D2" s="118" t="s">
        <v>124</v>
      </c>
      <c r="E2" s="263" t="s">
        <v>8</v>
      </c>
      <c r="F2" s="265" t="s">
        <v>10</v>
      </c>
      <c r="G2" s="62"/>
      <c r="H2" s="63"/>
      <c r="I2" s="63" t="s">
        <v>49</v>
      </c>
      <c r="J2" s="64" t="s">
        <v>53</v>
      </c>
      <c r="K2" s="269" t="s">
        <v>51</v>
      </c>
      <c r="L2" s="267" t="s">
        <v>40</v>
      </c>
      <c r="M2" s="254" t="s">
        <v>17</v>
      </c>
    </row>
    <row r="3" spans="1:14" s="53" customFormat="1" ht="30.75" thickBot="1" x14ac:dyDescent="0.3">
      <c r="A3" s="262"/>
      <c r="B3" s="119" t="s">
        <v>25</v>
      </c>
      <c r="C3" s="119"/>
      <c r="D3" s="119"/>
      <c r="E3" s="264"/>
      <c r="F3" s="266"/>
      <c r="G3" s="65" t="s">
        <v>15</v>
      </c>
      <c r="H3" s="66" t="s">
        <v>44</v>
      </c>
      <c r="I3" s="67" t="s">
        <v>52</v>
      </c>
      <c r="J3" s="68" t="s">
        <v>50</v>
      </c>
      <c r="K3" s="270"/>
      <c r="L3" s="268"/>
      <c r="M3" s="255"/>
    </row>
    <row r="4" spans="1:14" s="24" customFormat="1" ht="41.25" customHeight="1" thickTop="1" x14ac:dyDescent="0.25">
      <c r="A4" s="126">
        <v>1</v>
      </c>
      <c r="B4" s="127" t="s">
        <v>45</v>
      </c>
      <c r="C4" s="127" t="s">
        <v>123</v>
      </c>
      <c r="D4" s="127">
        <v>2</v>
      </c>
      <c r="E4" s="127" t="s">
        <v>26</v>
      </c>
      <c r="F4" s="127">
        <v>286</v>
      </c>
      <c r="G4" s="128">
        <v>130</v>
      </c>
      <c r="H4" s="129">
        <f t="shared" ref="H4:H9" si="0">+G4*F4</f>
        <v>37180</v>
      </c>
      <c r="I4" s="130"/>
      <c r="J4" s="130"/>
      <c r="K4" s="131">
        <f>+H4-I4-J4</f>
        <v>37180</v>
      </c>
      <c r="L4" s="129"/>
      <c r="M4" s="132"/>
    </row>
    <row r="5" spans="1:14" s="24" customFormat="1" ht="41.25" customHeight="1" x14ac:dyDescent="0.25">
      <c r="A5" s="133">
        <v>2</v>
      </c>
      <c r="B5" s="134" t="s">
        <v>46</v>
      </c>
      <c r="C5" s="127" t="s">
        <v>123</v>
      </c>
      <c r="D5" s="127">
        <v>2</v>
      </c>
      <c r="E5" s="134" t="s">
        <v>26</v>
      </c>
      <c r="F5" s="134">
        <v>762</v>
      </c>
      <c r="G5" s="135">
        <v>250</v>
      </c>
      <c r="H5" s="129">
        <f t="shared" si="0"/>
        <v>190500</v>
      </c>
      <c r="I5" s="136">
        <f>+H5*40%</f>
        <v>76200</v>
      </c>
      <c r="J5" s="130"/>
      <c r="K5" s="131">
        <f>+H5+J5-I5</f>
        <v>114300</v>
      </c>
      <c r="L5" s="129"/>
      <c r="M5" s="137"/>
    </row>
    <row r="6" spans="1:14" s="24" customFormat="1" ht="41.25" customHeight="1" x14ac:dyDescent="0.25">
      <c r="A6" s="133">
        <v>3</v>
      </c>
      <c r="B6" s="134" t="s">
        <v>47</v>
      </c>
      <c r="C6" s="127" t="s">
        <v>123</v>
      </c>
      <c r="D6" s="127">
        <v>2</v>
      </c>
      <c r="E6" s="134" t="s">
        <v>26</v>
      </c>
      <c r="F6" s="134">
        <v>286.39999999999998</v>
      </c>
      <c r="G6" s="135">
        <v>450</v>
      </c>
      <c r="H6" s="129">
        <f t="shared" si="0"/>
        <v>128879.99999999999</v>
      </c>
      <c r="I6" s="138">
        <f>+H6*5%</f>
        <v>6444</v>
      </c>
      <c r="J6" s="129">
        <f>+H5*5%</f>
        <v>9525</v>
      </c>
      <c r="K6" s="131">
        <f>+H6+J6-I6</f>
        <v>131961</v>
      </c>
      <c r="L6" s="131">
        <f>SUM(K4:K6)</f>
        <v>283441</v>
      </c>
      <c r="M6" s="137" t="s">
        <v>55</v>
      </c>
    </row>
    <row r="7" spans="1:14" s="24" customFormat="1" ht="41.25" customHeight="1" x14ac:dyDescent="0.25">
      <c r="A7" s="133">
        <v>4</v>
      </c>
      <c r="B7" s="134" t="s">
        <v>48</v>
      </c>
      <c r="C7" s="127" t="s">
        <v>123</v>
      </c>
      <c r="D7" s="127">
        <v>2</v>
      </c>
      <c r="E7" s="134" t="s">
        <v>26</v>
      </c>
      <c r="F7" s="134">
        <v>86.2</v>
      </c>
      <c r="G7" s="135">
        <v>465</v>
      </c>
      <c r="H7" s="129">
        <f t="shared" si="0"/>
        <v>40083</v>
      </c>
      <c r="I7" s="138">
        <f>+H7*5%</f>
        <v>2004.15</v>
      </c>
      <c r="J7" s="129">
        <f>+H5*2.5%</f>
        <v>4762.5</v>
      </c>
      <c r="K7" s="129">
        <f>+H7+J7-I7</f>
        <v>42841.35</v>
      </c>
      <c r="L7" s="129">
        <f>+K7</f>
        <v>42841.35</v>
      </c>
      <c r="M7" s="137" t="s">
        <v>56</v>
      </c>
      <c r="N7" s="96" t="s">
        <v>54</v>
      </c>
    </row>
    <row r="8" spans="1:14" s="24" customFormat="1" ht="41.25" customHeight="1" x14ac:dyDescent="0.25">
      <c r="A8" s="133">
        <v>5</v>
      </c>
      <c r="B8" s="134" t="s">
        <v>45</v>
      </c>
      <c r="C8" s="134" t="s">
        <v>125</v>
      </c>
      <c r="D8" s="134">
        <v>1</v>
      </c>
      <c r="E8" s="134" t="s">
        <v>26</v>
      </c>
      <c r="F8" s="139">
        <v>658.5</v>
      </c>
      <c r="G8" s="135">
        <v>130</v>
      </c>
      <c r="H8" s="129">
        <f t="shared" si="0"/>
        <v>85605</v>
      </c>
      <c r="I8" s="140"/>
      <c r="J8" s="129"/>
      <c r="K8" s="141">
        <f t="shared" ref="K8:K9" si="1">+H8-I8-J8</f>
        <v>85605</v>
      </c>
      <c r="L8" s="129"/>
      <c r="M8" s="137" t="s">
        <v>74</v>
      </c>
    </row>
    <row r="9" spans="1:14" s="97" customFormat="1" ht="41.25" customHeight="1" thickBot="1" x14ac:dyDescent="0.3">
      <c r="A9" s="142">
        <v>6</v>
      </c>
      <c r="B9" s="143" t="s">
        <v>46</v>
      </c>
      <c r="C9" s="134" t="s">
        <v>125</v>
      </c>
      <c r="D9" s="143">
        <v>2</v>
      </c>
      <c r="E9" s="143" t="s">
        <v>26</v>
      </c>
      <c r="F9" s="139">
        <v>2990.5</v>
      </c>
      <c r="G9" s="144">
        <v>250</v>
      </c>
      <c r="H9" s="129">
        <f t="shared" si="0"/>
        <v>747625</v>
      </c>
      <c r="I9" s="136">
        <f>+H9*40%</f>
        <v>299050</v>
      </c>
      <c r="J9" s="129"/>
      <c r="K9" s="141">
        <f t="shared" si="1"/>
        <v>448575</v>
      </c>
      <c r="L9" s="141">
        <f>SUM(K8:K9)</f>
        <v>534180</v>
      </c>
      <c r="M9" s="137" t="s">
        <v>74</v>
      </c>
    </row>
    <row r="10" spans="1:14" ht="30" customHeight="1" thickTop="1" thickBot="1" x14ac:dyDescent="0.3">
      <c r="A10" s="145"/>
      <c r="B10" s="146" t="s">
        <v>13</v>
      </c>
      <c r="C10" s="147"/>
      <c r="D10" s="147"/>
      <c r="E10" s="148"/>
      <c r="F10" s="148"/>
      <c r="G10" s="149"/>
      <c r="H10" s="149"/>
      <c r="I10" s="150"/>
      <c r="J10" s="150"/>
      <c r="K10" s="151">
        <f>SUM(K4:K9)</f>
        <v>860462.35</v>
      </c>
      <c r="L10" s="152"/>
      <c r="M10" s="153"/>
    </row>
    <row r="11" spans="1:14" ht="30" customHeight="1" thickTop="1" thickBot="1" x14ac:dyDescent="0.3">
      <c r="A11" s="256" t="s">
        <v>13</v>
      </c>
      <c r="B11" s="257"/>
      <c r="C11" s="257"/>
      <c r="D11" s="257"/>
      <c r="E11" s="257"/>
      <c r="F11" s="257"/>
      <c r="G11" s="57"/>
      <c r="H11" s="57"/>
      <c r="I11" s="117"/>
      <c r="J11" s="117"/>
      <c r="K11" s="117"/>
      <c r="L11" s="59"/>
      <c r="M11" s="60"/>
    </row>
    <row r="12" spans="1:14" s="94" customFormat="1" ht="50.25" customHeight="1" thickTop="1" x14ac:dyDescent="0.25">
      <c r="A12" s="258" t="s">
        <v>31</v>
      </c>
      <c r="B12" s="259"/>
      <c r="C12" s="259"/>
      <c r="D12" s="259"/>
      <c r="E12" s="259"/>
      <c r="F12" s="260"/>
      <c r="G12" s="154" t="s">
        <v>73</v>
      </c>
      <c r="H12" s="154" t="s">
        <v>112</v>
      </c>
      <c r="I12" s="155"/>
      <c r="J12" s="155"/>
      <c r="K12" s="155"/>
      <c r="L12" s="156"/>
      <c r="M12" s="157" t="s">
        <v>157</v>
      </c>
    </row>
    <row r="13" spans="1:14" s="95" customFormat="1" ht="50.25" customHeight="1" x14ac:dyDescent="0.25">
      <c r="A13" s="158">
        <v>1</v>
      </c>
      <c r="B13" s="251" t="s">
        <v>66</v>
      </c>
      <c r="C13" s="252"/>
      <c r="D13" s="252"/>
      <c r="E13" s="252"/>
      <c r="F13" s="253"/>
      <c r="G13" s="159">
        <v>45160</v>
      </c>
      <c r="H13" s="160"/>
      <c r="I13" s="161"/>
      <c r="J13" s="161"/>
      <c r="K13" s="160"/>
      <c r="L13" s="162">
        <v>20000</v>
      </c>
      <c r="M13" s="163" t="s">
        <v>69</v>
      </c>
    </row>
    <row r="14" spans="1:14" s="95" customFormat="1" ht="50.25" customHeight="1" x14ac:dyDescent="0.25">
      <c r="A14" s="158">
        <v>2</v>
      </c>
      <c r="B14" s="251" t="s">
        <v>67</v>
      </c>
      <c r="C14" s="252"/>
      <c r="D14" s="252"/>
      <c r="E14" s="252"/>
      <c r="F14" s="253"/>
      <c r="G14" s="159">
        <v>45193</v>
      </c>
      <c r="H14" s="160"/>
      <c r="I14" s="161"/>
      <c r="J14" s="161"/>
      <c r="K14" s="160"/>
      <c r="L14" s="162">
        <v>200000</v>
      </c>
      <c r="M14" s="163" t="s">
        <v>69</v>
      </c>
    </row>
    <row r="15" spans="1:14" s="95" customFormat="1" ht="50.25" customHeight="1" x14ac:dyDescent="0.25">
      <c r="A15" s="158">
        <v>3</v>
      </c>
      <c r="B15" s="251" t="s">
        <v>68</v>
      </c>
      <c r="C15" s="252"/>
      <c r="D15" s="252"/>
      <c r="E15" s="252"/>
      <c r="F15" s="253"/>
      <c r="G15" s="159">
        <v>45216</v>
      </c>
      <c r="H15" s="160"/>
      <c r="I15" s="161"/>
      <c r="J15" s="161"/>
      <c r="K15" s="160"/>
      <c r="L15" s="162">
        <v>80000</v>
      </c>
      <c r="M15" s="163" t="s">
        <v>69</v>
      </c>
    </row>
    <row r="16" spans="1:14" s="94" customFormat="1" ht="50.25" customHeight="1" x14ac:dyDescent="0.25">
      <c r="A16" s="158">
        <v>7</v>
      </c>
      <c r="B16" s="251" t="s">
        <v>62</v>
      </c>
      <c r="C16" s="252"/>
      <c r="D16" s="252"/>
      <c r="E16" s="252"/>
      <c r="F16" s="253"/>
      <c r="G16" s="159">
        <v>45313</v>
      </c>
      <c r="H16" s="160"/>
      <c r="I16" s="161"/>
      <c r="J16" s="161"/>
      <c r="K16" s="160"/>
      <c r="L16" s="162">
        <v>50000</v>
      </c>
      <c r="M16" s="164" t="s">
        <v>28</v>
      </c>
    </row>
    <row r="17" spans="1:13" s="94" customFormat="1" ht="50.25" customHeight="1" x14ac:dyDescent="0.25">
      <c r="A17" s="158">
        <v>5</v>
      </c>
      <c r="B17" s="251" t="s">
        <v>75</v>
      </c>
      <c r="C17" s="252"/>
      <c r="D17" s="252"/>
      <c r="E17" s="252"/>
      <c r="F17" s="253"/>
      <c r="G17" s="159">
        <v>45330</v>
      </c>
      <c r="H17" s="160"/>
      <c r="I17" s="161"/>
      <c r="J17" s="161"/>
      <c r="K17" s="160"/>
      <c r="L17" s="162">
        <v>50000</v>
      </c>
      <c r="M17" s="164" t="s">
        <v>28</v>
      </c>
    </row>
    <row r="18" spans="1:13" s="94" customFormat="1" ht="50.25" customHeight="1" x14ac:dyDescent="0.25">
      <c r="A18" s="158">
        <v>6</v>
      </c>
      <c r="B18" s="251" t="s">
        <v>76</v>
      </c>
      <c r="C18" s="252"/>
      <c r="D18" s="252"/>
      <c r="E18" s="252"/>
      <c r="F18" s="253"/>
      <c r="G18" s="159">
        <v>45344</v>
      </c>
      <c r="H18" s="160"/>
      <c r="I18" s="161"/>
      <c r="J18" s="161"/>
      <c r="K18" s="160"/>
      <c r="L18" s="162">
        <v>100000</v>
      </c>
      <c r="M18" s="164" t="s">
        <v>28</v>
      </c>
    </row>
    <row r="19" spans="1:13" s="94" customFormat="1" ht="50.25" customHeight="1" x14ac:dyDescent="0.25">
      <c r="A19" s="158">
        <v>8</v>
      </c>
      <c r="B19" s="251" t="s">
        <v>77</v>
      </c>
      <c r="C19" s="252"/>
      <c r="D19" s="252"/>
      <c r="E19" s="252"/>
      <c r="F19" s="253"/>
      <c r="G19" s="159">
        <v>45358</v>
      </c>
      <c r="H19" s="160"/>
      <c r="I19" s="161"/>
      <c r="J19" s="161"/>
      <c r="K19" s="160"/>
      <c r="L19" s="162">
        <v>60000</v>
      </c>
      <c r="M19" s="164" t="s">
        <v>28</v>
      </c>
    </row>
    <row r="20" spans="1:13" s="94" customFormat="1" ht="50.25" customHeight="1" x14ac:dyDescent="0.25">
      <c r="A20" s="158">
        <v>9</v>
      </c>
      <c r="B20" s="251" t="s">
        <v>78</v>
      </c>
      <c r="C20" s="252"/>
      <c r="D20" s="252"/>
      <c r="E20" s="252"/>
      <c r="F20" s="253"/>
      <c r="G20" s="159">
        <v>45367</v>
      </c>
      <c r="H20" s="160"/>
      <c r="I20" s="161"/>
      <c r="J20" s="161"/>
      <c r="K20" s="160"/>
      <c r="L20" s="162">
        <v>200000</v>
      </c>
      <c r="M20" s="164" t="s">
        <v>28</v>
      </c>
    </row>
    <row r="21" spans="1:13" s="94" customFormat="1" ht="50.25" customHeight="1" x14ac:dyDescent="0.25">
      <c r="A21" s="158">
        <v>10</v>
      </c>
      <c r="B21" s="251" t="s">
        <v>79</v>
      </c>
      <c r="C21" s="252"/>
      <c r="D21" s="252"/>
      <c r="E21" s="252"/>
      <c r="F21" s="253"/>
      <c r="G21" s="159">
        <v>45384</v>
      </c>
      <c r="H21" s="160"/>
      <c r="I21" s="161"/>
      <c r="J21" s="161"/>
      <c r="K21" s="160"/>
      <c r="L21" s="162">
        <v>100000</v>
      </c>
      <c r="M21" s="164" t="s">
        <v>28</v>
      </c>
    </row>
    <row r="22" spans="1:13" s="94" customFormat="1" ht="50.25" customHeight="1" x14ac:dyDescent="0.25">
      <c r="A22" s="158">
        <v>11</v>
      </c>
      <c r="B22" s="251" t="s">
        <v>80</v>
      </c>
      <c r="C22" s="252"/>
      <c r="D22" s="252"/>
      <c r="E22" s="252"/>
      <c r="F22" s="253"/>
      <c r="G22" s="159">
        <v>45386</v>
      </c>
      <c r="H22" s="160"/>
      <c r="I22" s="161"/>
      <c r="J22" s="161"/>
      <c r="K22" s="160"/>
      <c r="L22" s="162">
        <v>100000</v>
      </c>
      <c r="M22" s="164" t="s">
        <v>28</v>
      </c>
    </row>
    <row r="23" spans="1:13" s="94" customFormat="1" ht="50.25" customHeight="1" x14ac:dyDescent="0.25">
      <c r="A23" s="158">
        <v>12</v>
      </c>
      <c r="B23" s="251" t="s">
        <v>99</v>
      </c>
      <c r="C23" s="252"/>
      <c r="D23" s="252"/>
      <c r="E23" s="252"/>
      <c r="F23" s="253"/>
      <c r="G23" s="159">
        <v>45398</v>
      </c>
      <c r="H23" s="160"/>
      <c r="I23" s="161"/>
      <c r="J23" s="161"/>
      <c r="K23" s="160"/>
      <c r="L23" s="162">
        <v>100000</v>
      </c>
      <c r="M23" s="164" t="s">
        <v>28</v>
      </c>
    </row>
    <row r="24" spans="1:13" s="94" customFormat="1" ht="50.25" customHeight="1" x14ac:dyDescent="0.25">
      <c r="A24" s="158">
        <v>13</v>
      </c>
      <c r="B24" s="251" t="s">
        <v>100</v>
      </c>
      <c r="C24" s="252"/>
      <c r="D24" s="252"/>
      <c r="E24" s="252"/>
      <c r="F24" s="253"/>
      <c r="G24" s="159">
        <v>45402</v>
      </c>
      <c r="H24" s="160"/>
      <c r="I24" s="161"/>
      <c r="J24" s="161"/>
      <c r="K24" s="160"/>
      <c r="L24" s="162">
        <v>100000</v>
      </c>
      <c r="M24" s="164" t="s">
        <v>28</v>
      </c>
    </row>
    <row r="25" spans="1:13" s="94" customFormat="1" ht="50.25" customHeight="1" x14ac:dyDescent="0.25">
      <c r="A25" s="158">
        <v>14</v>
      </c>
      <c r="B25" s="251" t="s">
        <v>116</v>
      </c>
      <c r="C25" s="252"/>
      <c r="D25" s="252"/>
      <c r="E25" s="252"/>
      <c r="F25" s="253"/>
      <c r="G25" s="159">
        <v>45414</v>
      </c>
      <c r="H25" s="160"/>
      <c r="I25" s="161"/>
      <c r="J25" s="161"/>
      <c r="K25" s="160"/>
      <c r="L25" s="162">
        <v>100000</v>
      </c>
      <c r="M25" s="164" t="s">
        <v>28</v>
      </c>
    </row>
    <row r="26" spans="1:13" s="94" customFormat="1" ht="50.25" customHeight="1" x14ac:dyDescent="0.25">
      <c r="A26" s="158">
        <v>15</v>
      </c>
      <c r="B26" s="251" t="s">
        <v>118</v>
      </c>
      <c r="C26" s="252"/>
      <c r="D26" s="252"/>
      <c r="E26" s="252"/>
      <c r="F26" s="253"/>
      <c r="G26" s="159">
        <v>45417</v>
      </c>
      <c r="H26" s="160"/>
      <c r="I26" s="161"/>
      <c r="J26" s="161"/>
      <c r="K26" s="160"/>
      <c r="L26" s="162">
        <v>300000</v>
      </c>
      <c r="M26" s="164" t="s">
        <v>28</v>
      </c>
    </row>
    <row r="27" spans="1:13" s="94" customFormat="1" ht="50.25" customHeight="1" x14ac:dyDescent="0.25">
      <c r="A27" s="158">
        <v>16</v>
      </c>
      <c r="B27" s="251" t="s">
        <v>119</v>
      </c>
      <c r="C27" s="252"/>
      <c r="D27" s="252"/>
      <c r="E27" s="252"/>
      <c r="F27" s="253"/>
      <c r="G27" s="159">
        <v>45421</v>
      </c>
      <c r="H27" s="160"/>
      <c r="I27" s="161"/>
      <c r="J27" s="161"/>
      <c r="K27" s="160"/>
      <c r="L27" s="162">
        <v>200000</v>
      </c>
      <c r="M27" s="164" t="s">
        <v>28</v>
      </c>
    </row>
    <row r="28" spans="1:13" s="94" customFormat="1" ht="50.25" customHeight="1" x14ac:dyDescent="0.25">
      <c r="A28" s="158">
        <v>17</v>
      </c>
      <c r="B28" s="251" t="s">
        <v>120</v>
      </c>
      <c r="C28" s="252"/>
      <c r="D28" s="252"/>
      <c r="E28" s="252"/>
      <c r="F28" s="253"/>
      <c r="G28" s="165">
        <v>45432</v>
      </c>
      <c r="H28" s="160"/>
      <c r="I28" s="161"/>
      <c r="J28" s="161"/>
      <c r="K28" s="160"/>
      <c r="L28" s="162">
        <v>50000</v>
      </c>
      <c r="M28" s="164" t="s">
        <v>28</v>
      </c>
    </row>
    <row r="29" spans="1:13" s="94" customFormat="1" ht="50.25" customHeight="1" x14ac:dyDescent="0.25">
      <c r="A29" s="158">
        <v>18</v>
      </c>
      <c r="B29" s="251" t="s">
        <v>121</v>
      </c>
      <c r="C29" s="252"/>
      <c r="D29" s="252"/>
      <c r="E29" s="252"/>
      <c r="F29" s="253"/>
      <c r="G29" s="166">
        <v>45434</v>
      </c>
      <c r="H29" s="167"/>
      <c r="I29" s="168"/>
      <c r="J29" s="168"/>
      <c r="K29" s="167"/>
      <c r="L29" s="169">
        <v>100000</v>
      </c>
      <c r="M29" s="164" t="s">
        <v>28</v>
      </c>
    </row>
    <row r="30" spans="1:13" s="94" customFormat="1" ht="50.25" customHeight="1" x14ac:dyDescent="0.25">
      <c r="A30" s="158">
        <v>19</v>
      </c>
      <c r="B30" s="251" t="s">
        <v>126</v>
      </c>
      <c r="C30" s="252"/>
      <c r="D30" s="252"/>
      <c r="E30" s="252"/>
      <c r="F30" s="253"/>
      <c r="G30" s="166">
        <v>45441</v>
      </c>
      <c r="H30" s="167"/>
      <c r="I30" s="168"/>
      <c r="J30" s="168"/>
      <c r="K30" s="167"/>
      <c r="L30" s="169">
        <v>150000</v>
      </c>
      <c r="M30" s="164" t="s">
        <v>28</v>
      </c>
    </row>
    <row r="31" spans="1:13" s="94" customFormat="1" ht="50.25" customHeight="1" x14ac:dyDescent="0.25">
      <c r="A31" s="158">
        <v>20</v>
      </c>
      <c r="B31" s="251" t="s">
        <v>127</v>
      </c>
      <c r="C31" s="252"/>
      <c r="D31" s="252"/>
      <c r="E31" s="252"/>
      <c r="F31" s="253"/>
      <c r="G31" s="166">
        <v>45447</v>
      </c>
      <c r="H31" s="167"/>
      <c r="I31" s="168"/>
      <c r="J31" s="168"/>
      <c r="K31" s="167"/>
      <c r="L31" s="169">
        <v>400000</v>
      </c>
      <c r="M31" s="164" t="s">
        <v>28</v>
      </c>
    </row>
    <row r="32" spans="1:13" s="94" customFormat="1" ht="50.25" customHeight="1" x14ac:dyDescent="0.25">
      <c r="A32" s="158">
        <v>21</v>
      </c>
      <c r="B32" s="251" t="s">
        <v>128</v>
      </c>
      <c r="C32" s="252"/>
      <c r="D32" s="252"/>
      <c r="E32" s="252"/>
      <c r="F32" s="253"/>
      <c r="G32" s="166">
        <v>45456</v>
      </c>
      <c r="H32" s="167"/>
      <c r="I32" s="168"/>
      <c r="J32" s="168"/>
      <c r="K32" s="167"/>
      <c r="L32" s="169">
        <v>50000</v>
      </c>
      <c r="M32" s="164" t="s">
        <v>28</v>
      </c>
    </row>
    <row r="33" spans="1:13" s="94" customFormat="1" ht="50.25" customHeight="1" x14ac:dyDescent="0.25">
      <c r="A33" s="158">
        <v>22</v>
      </c>
      <c r="B33" s="251" t="s">
        <v>129</v>
      </c>
      <c r="C33" s="252"/>
      <c r="D33" s="252"/>
      <c r="E33" s="252"/>
      <c r="F33" s="253"/>
      <c r="G33" s="166">
        <v>45467</v>
      </c>
      <c r="H33" s="167"/>
      <c r="I33" s="168"/>
      <c r="J33" s="168"/>
      <c r="K33" s="167"/>
      <c r="L33" s="169">
        <v>50000</v>
      </c>
      <c r="M33" s="164" t="s">
        <v>28</v>
      </c>
    </row>
    <row r="34" spans="1:13" s="94" customFormat="1" ht="50.25" customHeight="1" x14ac:dyDescent="0.25">
      <c r="A34" s="158">
        <v>23</v>
      </c>
      <c r="B34" s="251" t="s">
        <v>130</v>
      </c>
      <c r="C34" s="252"/>
      <c r="D34" s="252"/>
      <c r="E34" s="252"/>
      <c r="F34" s="253"/>
      <c r="G34" s="166">
        <v>45472</v>
      </c>
      <c r="H34" s="167"/>
      <c r="I34" s="168"/>
      <c r="J34" s="168"/>
      <c r="K34" s="167"/>
      <c r="L34" s="169">
        <v>50000</v>
      </c>
      <c r="M34" s="164" t="s">
        <v>28</v>
      </c>
    </row>
    <row r="35" spans="1:13" s="94" customFormat="1" ht="50.25" customHeight="1" x14ac:dyDescent="0.25">
      <c r="A35" s="158">
        <v>24</v>
      </c>
      <c r="B35" s="251" t="s">
        <v>158</v>
      </c>
      <c r="C35" s="252"/>
      <c r="D35" s="252"/>
      <c r="E35" s="252"/>
      <c r="F35" s="253"/>
      <c r="G35" s="166">
        <v>45477</v>
      </c>
      <c r="H35" s="167"/>
      <c r="I35" s="168"/>
      <c r="J35" s="168"/>
      <c r="K35" s="167"/>
      <c r="L35" s="169">
        <v>100000</v>
      </c>
      <c r="M35" s="164" t="s">
        <v>28</v>
      </c>
    </row>
    <row r="36" spans="1:13" s="94" customFormat="1" ht="50.25" customHeight="1" x14ac:dyDescent="0.25">
      <c r="A36" s="158">
        <v>25</v>
      </c>
      <c r="B36" s="251" t="s">
        <v>131</v>
      </c>
      <c r="C36" s="252"/>
      <c r="D36" s="252"/>
      <c r="E36" s="252"/>
      <c r="F36" s="253"/>
      <c r="G36" s="166">
        <v>45483</v>
      </c>
      <c r="H36" s="167"/>
      <c r="I36" s="168"/>
      <c r="J36" s="168"/>
      <c r="K36" s="167"/>
      <c r="L36" s="169">
        <v>50000</v>
      </c>
      <c r="M36" s="164" t="s">
        <v>28</v>
      </c>
    </row>
    <row r="37" spans="1:13" s="94" customFormat="1" ht="50.25" customHeight="1" x14ac:dyDescent="0.25">
      <c r="A37" s="158">
        <v>26</v>
      </c>
      <c r="B37" s="251" t="s">
        <v>132</v>
      </c>
      <c r="C37" s="252"/>
      <c r="D37" s="252"/>
      <c r="E37" s="252"/>
      <c r="F37" s="253"/>
      <c r="G37" s="166">
        <v>45486</v>
      </c>
      <c r="H37" s="167"/>
      <c r="I37" s="168"/>
      <c r="J37" s="168"/>
      <c r="K37" s="167"/>
      <c r="L37" s="169">
        <v>50000</v>
      </c>
      <c r="M37" s="164" t="s">
        <v>28</v>
      </c>
    </row>
    <row r="38" spans="1:13" s="94" customFormat="1" ht="50.25" customHeight="1" x14ac:dyDescent="0.25">
      <c r="A38" s="158">
        <v>27</v>
      </c>
      <c r="B38" s="251" t="s">
        <v>138</v>
      </c>
      <c r="C38" s="252"/>
      <c r="D38" s="252"/>
      <c r="E38" s="252"/>
      <c r="F38" s="253"/>
      <c r="G38" s="166">
        <v>45489</v>
      </c>
      <c r="H38" s="167"/>
      <c r="I38" s="168"/>
      <c r="J38" s="168"/>
      <c r="K38" s="167"/>
      <c r="L38" s="169">
        <v>50000</v>
      </c>
      <c r="M38" s="164" t="s">
        <v>28</v>
      </c>
    </row>
    <row r="39" spans="1:13" s="94" customFormat="1" ht="50.25" customHeight="1" x14ac:dyDescent="0.25">
      <c r="A39" s="158">
        <v>28</v>
      </c>
      <c r="B39" s="251" t="s">
        <v>139</v>
      </c>
      <c r="C39" s="252"/>
      <c r="D39" s="252"/>
      <c r="E39" s="252"/>
      <c r="F39" s="253"/>
      <c r="G39" s="166">
        <v>45491</v>
      </c>
      <c r="H39" s="167"/>
      <c r="I39" s="168"/>
      <c r="J39" s="168"/>
      <c r="K39" s="167"/>
      <c r="L39" s="169">
        <v>50000</v>
      </c>
      <c r="M39" s="164" t="s">
        <v>28</v>
      </c>
    </row>
    <row r="40" spans="1:13" s="94" customFormat="1" ht="50.25" customHeight="1" x14ac:dyDescent="0.25">
      <c r="A40" s="158">
        <v>29</v>
      </c>
      <c r="B40" s="251" t="s">
        <v>140</v>
      </c>
      <c r="C40" s="252"/>
      <c r="D40" s="252"/>
      <c r="E40" s="252"/>
      <c r="F40" s="253"/>
      <c r="G40" s="166">
        <v>45495</v>
      </c>
      <c r="H40" s="167"/>
      <c r="I40" s="168"/>
      <c r="J40" s="168"/>
      <c r="K40" s="167"/>
      <c r="L40" s="169">
        <v>100000</v>
      </c>
      <c r="M40" s="164" t="s">
        <v>28</v>
      </c>
    </row>
    <row r="41" spans="1:13" s="94" customFormat="1" ht="50.25" customHeight="1" x14ac:dyDescent="0.25">
      <c r="A41" s="158">
        <v>30</v>
      </c>
      <c r="B41" s="251" t="s">
        <v>141</v>
      </c>
      <c r="C41" s="252"/>
      <c r="D41" s="252"/>
      <c r="E41" s="252"/>
      <c r="F41" s="253"/>
      <c r="G41" s="166">
        <v>45501</v>
      </c>
      <c r="H41" s="167"/>
      <c r="I41" s="168"/>
      <c r="J41" s="168"/>
      <c r="K41" s="167"/>
      <c r="L41" s="169">
        <v>50000</v>
      </c>
      <c r="M41" s="164" t="s">
        <v>28</v>
      </c>
    </row>
    <row r="42" spans="1:13" s="94" customFormat="1" ht="50.25" customHeight="1" x14ac:dyDescent="0.25">
      <c r="A42" s="158">
        <v>31</v>
      </c>
      <c r="B42" s="251" t="s">
        <v>142</v>
      </c>
      <c r="C42" s="252"/>
      <c r="D42" s="252"/>
      <c r="E42" s="252"/>
      <c r="F42" s="253"/>
      <c r="G42" s="166">
        <v>45502</v>
      </c>
      <c r="H42" s="167"/>
      <c r="I42" s="168"/>
      <c r="J42" s="168"/>
      <c r="K42" s="167"/>
      <c r="L42" s="169">
        <v>50000</v>
      </c>
      <c r="M42" s="164" t="s">
        <v>28</v>
      </c>
    </row>
    <row r="43" spans="1:13" s="94" customFormat="1" ht="50.25" customHeight="1" x14ac:dyDescent="0.25">
      <c r="A43" s="158">
        <v>32</v>
      </c>
      <c r="B43" s="251" t="s">
        <v>143</v>
      </c>
      <c r="C43" s="252"/>
      <c r="D43" s="252"/>
      <c r="E43" s="252"/>
      <c r="F43" s="253"/>
      <c r="G43" s="166">
        <v>45508</v>
      </c>
      <c r="H43" s="167"/>
      <c r="I43" s="168"/>
      <c r="J43" s="168"/>
      <c r="K43" s="167"/>
      <c r="L43" s="169">
        <v>50000</v>
      </c>
      <c r="M43" s="164" t="s">
        <v>28</v>
      </c>
    </row>
    <row r="44" spans="1:13" s="94" customFormat="1" ht="50.25" customHeight="1" x14ac:dyDescent="0.25">
      <c r="A44" s="158">
        <v>33</v>
      </c>
      <c r="B44" s="251" t="s">
        <v>147</v>
      </c>
      <c r="C44" s="252"/>
      <c r="D44" s="252"/>
      <c r="E44" s="252"/>
      <c r="F44" s="253"/>
      <c r="G44" s="166" t="s">
        <v>148</v>
      </c>
      <c r="H44" s="167"/>
      <c r="I44" s="168"/>
      <c r="J44" s="168"/>
      <c r="K44" s="167"/>
      <c r="L44" s="169">
        <v>100000</v>
      </c>
      <c r="M44" s="164" t="s">
        <v>28</v>
      </c>
    </row>
    <row r="45" spans="1:13" s="94" customFormat="1" ht="50.25" customHeight="1" x14ac:dyDescent="0.25">
      <c r="A45" s="158">
        <v>34</v>
      </c>
      <c r="B45" s="251" t="s">
        <v>149</v>
      </c>
      <c r="C45" s="252"/>
      <c r="D45" s="252"/>
      <c r="E45" s="252"/>
      <c r="F45" s="253"/>
      <c r="G45" s="166">
        <v>45528</v>
      </c>
      <c r="H45" s="167"/>
      <c r="I45" s="168"/>
      <c r="J45" s="168"/>
      <c r="K45" s="167"/>
      <c r="L45" s="169">
        <v>50000</v>
      </c>
      <c r="M45" s="164" t="s">
        <v>28</v>
      </c>
    </row>
    <row r="46" spans="1:13" s="94" customFormat="1" ht="50.25" customHeight="1" x14ac:dyDescent="0.25">
      <c r="A46" s="158">
        <v>35</v>
      </c>
      <c r="B46" s="251" t="s">
        <v>150</v>
      </c>
      <c r="C46" s="252"/>
      <c r="D46" s="252"/>
      <c r="E46" s="252"/>
      <c r="F46" s="253"/>
      <c r="G46" s="166">
        <v>45531</v>
      </c>
      <c r="H46" s="167"/>
      <c r="I46" s="168"/>
      <c r="J46" s="168"/>
      <c r="K46" s="167"/>
      <c r="L46" s="169">
        <v>100000</v>
      </c>
      <c r="M46" s="164" t="s">
        <v>28</v>
      </c>
    </row>
    <row r="47" spans="1:13" s="94" customFormat="1" ht="50.25" customHeight="1" x14ac:dyDescent="0.25">
      <c r="A47" s="158">
        <v>36</v>
      </c>
      <c r="B47" s="251" t="s">
        <v>151</v>
      </c>
      <c r="C47" s="252"/>
      <c r="D47" s="252"/>
      <c r="E47" s="252"/>
      <c r="F47" s="253"/>
      <c r="G47" s="166">
        <v>45536</v>
      </c>
      <c r="H47" s="167"/>
      <c r="I47" s="168"/>
      <c r="J47" s="168"/>
      <c r="K47" s="167"/>
      <c r="L47" s="169">
        <v>50000</v>
      </c>
      <c r="M47" s="164" t="s">
        <v>28</v>
      </c>
    </row>
    <row r="48" spans="1:13" s="94" customFormat="1" ht="50.25" customHeight="1" x14ac:dyDescent="0.25">
      <c r="A48" s="158">
        <v>37</v>
      </c>
      <c r="B48" s="251" t="s">
        <v>152</v>
      </c>
      <c r="C48" s="252"/>
      <c r="D48" s="252"/>
      <c r="E48" s="252"/>
      <c r="F48" s="253"/>
      <c r="G48" s="166">
        <v>45539</v>
      </c>
      <c r="H48" s="167"/>
      <c r="I48" s="168"/>
      <c r="J48" s="168"/>
      <c r="K48" s="167"/>
      <c r="L48" s="169">
        <v>50000</v>
      </c>
      <c r="M48" s="164" t="s">
        <v>28</v>
      </c>
    </row>
    <row r="49" spans="1:13" s="94" customFormat="1" ht="50.25" customHeight="1" x14ac:dyDescent="0.25">
      <c r="A49" s="158">
        <v>38</v>
      </c>
      <c r="B49" s="251" t="s">
        <v>153</v>
      </c>
      <c r="C49" s="252"/>
      <c r="D49" s="252"/>
      <c r="E49" s="252"/>
      <c r="F49" s="253"/>
      <c r="G49" s="166">
        <v>45552</v>
      </c>
      <c r="H49" s="167"/>
      <c r="I49" s="168"/>
      <c r="J49" s="168"/>
      <c r="K49" s="167"/>
      <c r="L49" s="169">
        <v>50000</v>
      </c>
      <c r="M49" s="164" t="s">
        <v>28</v>
      </c>
    </row>
    <row r="50" spans="1:13" s="94" customFormat="1" ht="50.25" customHeight="1" x14ac:dyDescent="0.25">
      <c r="A50" s="158">
        <v>39</v>
      </c>
      <c r="B50" s="251" t="s">
        <v>154</v>
      </c>
      <c r="C50" s="252"/>
      <c r="D50" s="252"/>
      <c r="E50" s="252"/>
      <c r="F50" s="253"/>
      <c r="G50" s="166">
        <v>45554</v>
      </c>
      <c r="H50" s="167"/>
      <c r="I50" s="168"/>
      <c r="J50" s="168"/>
      <c r="K50" s="167"/>
      <c r="L50" s="169">
        <v>50000</v>
      </c>
      <c r="M50" s="164" t="s">
        <v>28</v>
      </c>
    </row>
    <row r="51" spans="1:13" s="94" customFormat="1" ht="50.25" customHeight="1" x14ac:dyDescent="0.25">
      <c r="A51" s="158">
        <v>40</v>
      </c>
      <c r="B51" s="251" t="s">
        <v>155</v>
      </c>
      <c r="C51" s="252"/>
      <c r="D51" s="252"/>
      <c r="E51" s="252"/>
      <c r="F51" s="253"/>
      <c r="G51" s="166">
        <v>45560</v>
      </c>
      <c r="H51" s="167"/>
      <c r="I51" s="168"/>
      <c r="J51" s="168"/>
      <c r="K51" s="167"/>
      <c r="L51" s="169">
        <v>50000</v>
      </c>
      <c r="M51" s="164" t="s">
        <v>28</v>
      </c>
    </row>
    <row r="52" spans="1:13" s="94" customFormat="1" ht="50.25" customHeight="1" x14ac:dyDescent="0.25">
      <c r="A52" s="158">
        <v>41</v>
      </c>
      <c r="B52" s="251" t="s">
        <v>159</v>
      </c>
      <c r="C52" s="252"/>
      <c r="D52" s="252"/>
      <c r="E52" s="252"/>
      <c r="F52" s="253"/>
      <c r="G52" s="166">
        <v>45567</v>
      </c>
      <c r="H52" s="167"/>
      <c r="I52" s="168"/>
      <c r="J52" s="168"/>
      <c r="K52" s="167"/>
      <c r="L52" s="169">
        <v>50000</v>
      </c>
      <c r="M52" s="164" t="s">
        <v>28</v>
      </c>
    </row>
    <row r="53" spans="1:13" s="94" customFormat="1" ht="50.25" customHeight="1" x14ac:dyDescent="0.25">
      <c r="A53" s="158">
        <v>42</v>
      </c>
      <c r="B53" s="251" t="s">
        <v>160</v>
      </c>
      <c r="C53" s="252"/>
      <c r="D53" s="252"/>
      <c r="E53" s="252"/>
      <c r="F53" s="253"/>
      <c r="G53" s="166">
        <v>45575</v>
      </c>
      <c r="H53" s="167"/>
      <c r="I53" s="168"/>
      <c r="J53" s="168"/>
      <c r="K53" s="167"/>
      <c r="L53" s="169">
        <v>50000</v>
      </c>
      <c r="M53" s="164" t="s">
        <v>28</v>
      </c>
    </row>
    <row r="54" spans="1:13" s="94" customFormat="1" ht="50.25" customHeight="1" x14ac:dyDescent="0.25">
      <c r="A54" s="158"/>
      <c r="B54" s="251" t="s">
        <v>185</v>
      </c>
      <c r="C54" s="252"/>
      <c r="D54" s="252"/>
      <c r="E54" s="252"/>
      <c r="F54" s="253"/>
      <c r="G54" s="166">
        <v>45592</v>
      </c>
      <c r="H54" s="167"/>
      <c r="I54" s="168"/>
      <c r="J54" s="168"/>
      <c r="K54" s="167"/>
      <c r="L54" s="169">
        <v>50000</v>
      </c>
      <c r="M54" s="164" t="s">
        <v>28</v>
      </c>
    </row>
    <row r="55" spans="1:13" s="94" customFormat="1" ht="50.25" customHeight="1" x14ac:dyDescent="0.25">
      <c r="A55" s="158"/>
      <c r="B55" s="251" t="s">
        <v>186</v>
      </c>
      <c r="C55" s="252"/>
      <c r="D55" s="252"/>
      <c r="E55" s="252"/>
      <c r="F55" s="253"/>
      <c r="G55" s="166">
        <v>45599</v>
      </c>
      <c r="H55" s="167"/>
      <c r="I55" s="168"/>
      <c r="J55" s="168"/>
      <c r="K55" s="167"/>
      <c r="L55" s="169">
        <v>50000</v>
      </c>
      <c r="M55" s="164" t="s">
        <v>28</v>
      </c>
    </row>
    <row r="56" spans="1:13" s="94" customFormat="1" ht="50.25" customHeight="1" x14ac:dyDescent="0.25">
      <c r="A56" s="158"/>
      <c r="B56" s="251" t="s">
        <v>187</v>
      </c>
      <c r="C56" s="252"/>
      <c r="D56" s="252"/>
      <c r="E56" s="252"/>
      <c r="F56" s="253"/>
      <c r="G56" s="166">
        <v>45650</v>
      </c>
      <c r="H56" s="167"/>
      <c r="I56" s="168"/>
      <c r="J56" s="168"/>
      <c r="K56" s="167"/>
      <c r="L56" s="169">
        <v>50000</v>
      </c>
      <c r="M56" s="164" t="s">
        <v>28</v>
      </c>
    </row>
    <row r="57" spans="1:13" s="94" customFormat="1" ht="50.25" customHeight="1" x14ac:dyDescent="0.25">
      <c r="A57" s="158"/>
      <c r="B57" s="251" t="s">
        <v>188</v>
      </c>
      <c r="C57" s="252"/>
      <c r="D57" s="252"/>
      <c r="E57" s="252"/>
      <c r="F57" s="253"/>
      <c r="G57" s="166">
        <v>45652</v>
      </c>
      <c r="H57" s="167"/>
      <c r="I57" s="168"/>
      <c r="J57" s="168"/>
      <c r="K57" s="167"/>
      <c r="L57" s="169">
        <v>50000</v>
      </c>
      <c r="M57" s="164" t="s">
        <v>28</v>
      </c>
    </row>
    <row r="58" spans="1:13" s="94" customFormat="1" ht="50.25" customHeight="1" x14ac:dyDescent="0.25">
      <c r="A58" s="158"/>
      <c r="B58" s="251"/>
      <c r="C58" s="252"/>
      <c r="D58" s="252"/>
      <c r="E58" s="252"/>
      <c r="F58" s="253"/>
      <c r="G58" s="166"/>
      <c r="H58" s="167"/>
      <c r="I58" s="168"/>
      <c r="J58" s="168"/>
      <c r="K58" s="167"/>
      <c r="L58" s="169"/>
      <c r="M58" s="164"/>
    </row>
    <row r="59" spans="1:13" s="94" customFormat="1" ht="50.25" customHeight="1" x14ac:dyDescent="0.25">
      <c r="A59" s="158"/>
      <c r="B59" s="251"/>
      <c r="C59" s="252"/>
      <c r="D59" s="252"/>
      <c r="E59" s="252"/>
      <c r="F59" s="253"/>
      <c r="G59" s="166"/>
      <c r="H59" s="167"/>
      <c r="I59" s="168"/>
      <c r="J59" s="168"/>
      <c r="K59" s="167"/>
      <c r="L59" s="169"/>
      <c r="M59" s="164"/>
    </row>
    <row r="60" spans="1:13" s="94" customFormat="1" ht="50.25" customHeight="1" x14ac:dyDescent="0.25">
      <c r="A60" s="158"/>
      <c r="B60" s="251"/>
      <c r="C60" s="252"/>
      <c r="D60" s="252"/>
      <c r="E60" s="252"/>
      <c r="F60" s="253"/>
      <c r="G60" s="166"/>
      <c r="H60" s="167"/>
      <c r="I60" s="168"/>
      <c r="J60" s="168"/>
      <c r="K60" s="167"/>
      <c r="L60" s="169"/>
      <c r="M60" s="164"/>
    </row>
    <row r="61" spans="1:13" s="94" customFormat="1" ht="50.25" customHeight="1" x14ac:dyDescent="0.25">
      <c r="A61" s="158"/>
      <c r="B61" s="251"/>
      <c r="C61" s="252"/>
      <c r="D61" s="252"/>
      <c r="E61" s="252"/>
      <c r="F61" s="253"/>
      <c r="G61" s="166"/>
      <c r="H61" s="167"/>
      <c r="I61" s="168"/>
      <c r="J61" s="168"/>
      <c r="K61" s="167"/>
      <c r="L61" s="169"/>
      <c r="M61" s="164"/>
    </row>
    <row r="62" spans="1:13" s="94" customFormat="1" ht="50.25" customHeight="1" x14ac:dyDescent="0.25">
      <c r="A62" s="158"/>
      <c r="B62" s="251"/>
      <c r="C62" s="252"/>
      <c r="D62" s="252"/>
      <c r="E62" s="252"/>
      <c r="F62" s="253"/>
      <c r="G62" s="166"/>
      <c r="H62" s="167"/>
      <c r="I62" s="168"/>
      <c r="J62" s="168"/>
      <c r="K62" s="167"/>
      <c r="L62" s="169"/>
      <c r="M62" s="164"/>
    </row>
    <row r="63" spans="1:13" s="94" customFormat="1" ht="50.25" customHeight="1" x14ac:dyDescent="0.25">
      <c r="A63" s="158"/>
      <c r="B63" s="251"/>
      <c r="C63" s="252"/>
      <c r="D63" s="252"/>
      <c r="E63" s="252"/>
      <c r="F63" s="253"/>
      <c r="G63" s="166"/>
      <c r="H63" s="167"/>
      <c r="I63" s="168"/>
      <c r="J63" s="168"/>
      <c r="K63" s="167"/>
      <c r="L63" s="169"/>
      <c r="M63" s="164"/>
    </row>
    <row r="64" spans="1:13" s="94" customFormat="1" ht="50.25" customHeight="1" x14ac:dyDescent="0.25">
      <c r="A64" s="158"/>
      <c r="B64" s="251"/>
      <c r="C64" s="252"/>
      <c r="D64" s="252"/>
      <c r="E64" s="252"/>
      <c r="F64" s="253"/>
      <c r="G64" s="166"/>
      <c r="H64" s="167"/>
      <c r="I64" s="168"/>
      <c r="J64" s="168"/>
      <c r="K64" s="167"/>
      <c r="L64" s="169"/>
      <c r="M64" s="164"/>
    </row>
    <row r="65" spans="1:13" s="94" customFormat="1" ht="50.25" customHeight="1" x14ac:dyDescent="0.25">
      <c r="A65" s="158"/>
      <c r="B65" s="251"/>
      <c r="C65" s="252"/>
      <c r="D65" s="252"/>
      <c r="E65" s="252"/>
      <c r="F65" s="253"/>
      <c r="G65" s="166"/>
      <c r="H65" s="167"/>
      <c r="I65" s="168"/>
      <c r="J65" s="168"/>
      <c r="K65" s="167"/>
      <c r="L65" s="169"/>
      <c r="M65" s="164"/>
    </row>
    <row r="66" spans="1:13" s="94" customFormat="1" ht="50.25" customHeight="1" x14ac:dyDescent="0.25">
      <c r="A66" s="158"/>
      <c r="B66" s="251"/>
      <c r="C66" s="252"/>
      <c r="D66" s="252"/>
      <c r="E66" s="252"/>
      <c r="F66" s="253"/>
      <c r="G66" s="166"/>
      <c r="H66" s="167"/>
      <c r="I66" s="168"/>
      <c r="J66" s="168"/>
      <c r="K66" s="167"/>
      <c r="L66" s="169"/>
      <c r="M66" s="164"/>
    </row>
    <row r="67" spans="1:13" s="94" customFormat="1" ht="50.25" customHeight="1" x14ac:dyDescent="0.25">
      <c r="A67" s="158"/>
      <c r="B67" s="251"/>
      <c r="C67" s="252"/>
      <c r="D67" s="252"/>
      <c r="E67" s="252"/>
      <c r="F67" s="253"/>
      <c r="G67" s="166"/>
      <c r="H67" s="167"/>
      <c r="I67" s="168"/>
      <c r="J67" s="168"/>
      <c r="K67" s="167"/>
      <c r="L67" s="169"/>
      <c r="M67" s="164"/>
    </row>
    <row r="68" spans="1:13" s="94" customFormat="1" ht="50.25" customHeight="1" x14ac:dyDescent="0.25">
      <c r="A68" s="158"/>
      <c r="B68" s="251"/>
      <c r="C68" s="252"/>
      <c r="D68" s="252"/>
      <c r="E68" s="252"/>
      <c r="F68" s="253"/>
      <c r="G68" s="166"/>
      <c r="H68" s="167"/>
      <c r="I68" s="168"/>
      <c r="J68" s="168"/>
      <c r="K68" s="167"/>
      <c r="L68" s="169"/>
      <c r="M68" s="164"/>
    </row>
    <row r="69" spans="1:13" s="94" customFormat="1" ht="50.25" customHeight="1" x14ac:dyDescent="0.25">
      <c r="A69" s="158"/>
      <c r="B69" s="251"/>
      <c r="C69" s="252"/>
      <c r="D69" s="252"/>
      <c r="E69" s="252"/>
      <c r="F69" s="253"/>
      <c r="G69" s="166"/>
      <c r="H69" s="167"/>
      <c r="I69" s="168"/>
      <c r="J69" s="168"/>
      <c r="K69" s="167"/>
      <c r="L69" s="169"/>
      <c r="M69" s="164"/>
    </row>
    <row r="70" spans="1:13" s="94" customFormat="1" ht="50.25" customHeight="1" x14ac:dyDescent="0.25">
      <c r="A70" s="158"/>
      <c r="B70" s="251"/>
      <c r="C70" s="252"/>
      <c r="D70" s="252"/>
      <c r="E70" s="252"/>
      <c r="F70" s="253"/>
      <c r="G70" s="166"/>
      <c r="H70" s="167"/>
      <c r="I70" s="168"/>
      <c r="J70" s="168"/>
      <c r="K70" s="167"/>
      <c r="L70" s="169"/>
      <c r="M70" s="164"/>
    </row>
    <row r="71" spans="1:13" s="94" customFormat="1" ht="50.25" customHeight="1" x14ac:dyDescent="0.25">
      <c r="A71" s="158"/>
      <c r="B71" s="251"/>
      <c r="C71" s="252"/>
      <c r="D71" s="252"/>
      <c r="E71" s="252"/>
      <c r="F71" s="253"/>
      <c r="G71" s="166"/>
      <c r="H71" s="167"/>
      <c r="I71" s="168"/>
      <c r="J71" s="168"/>
      <c r="K71" s="167"/>
      <c r="L71" s="169"/>
      <c r="M71" s="164"/>
    </row>
    <row r="72" spans="1:13" s="94" customFormat="1" ht="50.25" customHeight="1" thickBot="1" x14ac:dyDescent="0.3">
      <c r="A72" s="158"/>
      <c r="B72" s="251"/>
      <c r="C72" s="252"/>
      <c r="D72" s="252"/>
      <c r="E72" s="252"/>
      <c r="F72" s="253"/>
      <c r="G72" s="166"/>
      <c r="H72" s="167"/>
      <c r="I72" s="168"/>
      <c r="J72" s="168"/>
      <c r="K72" s="167"/>
      <c r="L72" s="169"/>
      <c r="M72" s="164"/>
    </row>
    <row r="73" spans="1:13" s="61" customFormat="1" ht="50.25" customHeight="1" thickTop="1" thickBot="1" x14ac:dyDescent="0.3">
      <c r="A73" s="256" t="s">
        <v>13</v>
      </c>
      <c r="B73" s="257"/>
      <c r="C73" s="257"/>
      <c r="D73" s="257"/>
      <c r="E73" s="257"/>
      <c r="F73" s="257"/>
      <c r="G73" s="57"/>
      <c r="H73" s="57"/>
      <c r="I73" s="117"/>
      <c r="J73" s="117"/>
      <c r="K73" s="58">
        <f>SUM(K13:K53)</f>
        <v>0</v>
      </c>
      <c r="L73" s="59">
        <f>SUM(L13:L53)</f>
        <v>3760000</v>
      </c>
      <c r="M73" s="60"/>
    </row>
    <row r="74" spans="1:13" ht="54.75" customHeight="1" thickTop="1" thickBot="1" x14ac:dyDescent="0.3">
      <c r="A74" s="120"/>
      <c r="B74" s="271" t="s">
        <v>13</v>
      </c>
      <c r="C74" s="272"/>
      <c r="D74" s="272"/>
      <c r="E74" s="272"/>
      <c r="F74" s="273"/>
      <c r="G74" s="121"/>
      <c r="H74" s="121"/>
      <c r="I74" s="122"/>
      <c r="J74" s="122"/>
      <c r="K74" s="122"/>
      <c r="L74" s="123">
        <f>K10-L73</f>
        <v>-2899537.65</v>
      </c>
      <c r="M74" s="124"/>
    </row>
    <row r="75" spans="1:13" ht="15.75" thickTop="1" x14ac:dyDescent="0.25"/>
  </sheetData>
  <autoFilter ref="A1:N74"/>
  <mergeCells count="70">
    <mergeCell ref="B69:F69"/>
    <mergeCell ref="B70:F70"/>
    <mergeCell ref="B71:F71"/>
    <mergeCell ref="B72:F72"/>
    <mergeCell ref="B64:F64"/>
    <mergeCell ref="B65:F65"/>
    <mergeCell ref="B66:F66"/>
    <mergeCell ref="B67:F67"/>
    <mergeCell ref="B68:F68"/>
    <mergeCell ref="B59:F59"/>
    <mergeCell ref="B60:F60"/>
    <mergeCell ref="B61:F61"/>
    <mergeCell ref="B62:F62"/>
    <mergeCell ref="B63:F63"/>
    <mergeCell ref="B54:F54"/>
    <mergeCell ref="B55:F55"/>
    <mergeCell ref="B56:F56"/>
    <mergeCell ref="B57:F57"/>
    <mergeCell ref="B58:F58"/>
    <mergeCell ref="B53:F53"/>
    <mergeCell ref="A73:F73"/>
    <mergeCell ref="B74:F74"/>
    <mergeCell ref="B20:F20"/>
    <mergeCell ref="B27:F27"/>
    <mergeCell ref="B23:F23"/>
    <mergeCell ref="B24:F24"/>
    <mergeCell ref="B25:F25"/>
    <mergeCell ref="B26:F26"/>
    <mergeCell ref="B29:F29"/>
    <mergeCell ref="B30:F30"/>
    <mergeCell ref="B31:F31"/>
    <mergeCell ref="B32:F32"/>
    <mergeCell ref="B33:F33"/>
    <mergeCell ref="B34:F34"/>
    <mergeCell ref="B52:F52"/>
    <mergeCell ref="B14:F14"/>
    <mergeCell ref="B15:F15"/>
    <mergeCell ref="B16:F16"/>
    <mergeCell ref="M2:M3"/>
    <mergeCell ref="A11:F11"/>
    <mergeCell ref="A12:F12"/>
    <mergeCell ref="B13:F13"/>
    <mergeCell ref="A2:A3"/>
    <mergeCell ref="E2:E3"/>
    <mergeCell ref="F2:F3"/>
    <mergeCell ref="L2:L3"/>
    <mergeCell ref="K2:K3"/>
    <mergeCell ref="B40:F40"/>
    <mergeCell ref="B17:F17"/>
    <mergeCell ref="B18:F18"/>
    <mergeCell ref="B19:F19"/>
    <mergeCell ref="B21:F21"/>
    <mergeCell ref="B22:F22"/>
    <mergeCell ref="B28:F28"/>
    <mergeCell ref="B35:F35"/>
    <mergeCell ref="B36:F36"/>
    <mergeCell ref="B37:F37"/>
    <mergeCell ref="B38:F38"/>
    <mergeCell ref="B39:F39"/>
    <mergeCell ref="B50:F50"/>
    <mergeCell ref="B51:F51"/>
    <mergeCell ref="B41:F41"/>
    <mergeCell ref="B42:F42"/>
    <mergeCell ref="B47:F47"/>
    <mergeCell ref="B48:F48"/>
    <mergeCell ref="B49:F49"/>
    <mergeCell ref="B43:F43"/>
    <mergeCell ref="B44:F44"/>
    <mergeCell ref="B45:F45"/>
    <mergeCell ref="B46:F46"/>
  </mergeCells>
  <printOptions horizontalCentered="1" verticalCentered="1"/>
  <pageMargins left="0.7" right="0.7" top="0.75" bottom="0.75" header="0.3" footer="0.3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N85"/>
  <sheetViews>
    <sheetView showGridLines="0" rightToLeft="1" tabSelected="1" zoomScale="70" zoomScaleNormal="70" workbookViewId="0">
      <pane ySplit="3" topLeftCell="A70" activePane="bottomLeft" state="frozen"/>
      <selection pane="bottomLeft" activeCell="A13" sqref="A13:XFD13"/>
    </sheetView>
  </sheetViews>
  <sheetFormatPr defaultColWidth="9" defaultRowHeight="15" x14ac:dyDescent="0.25"/>
  <cols>
    <col min="1" max="1" width="12.140625" style="1" customWidth="1"/>
    <col min="2" max="2" width="37.42578125" style="1" customWidth="1"/>
    <col min="3" max="4" width="14.140625" style="1" customWidth="1"/>
    <col min="5" max="5" width="16" style="1" customWidth="1"/>
    <col min="6" max="6" width="17" style="1" customWidth="1"/>
    <col min="7" max="7" width="19.140625" style="2" bestFit="1" customWidth="1"/>
    <col min="8" max="8" width="19.5703125" style="2" customWidth="1"/>
    <col min="9" max="9" width="20.28515625" style="1" customWidth="1"/>
    <col min="10" max="10" width="21.5703125" style="1" customWidth="1"/>
    <col min="11" max="11" width="21.5703125" style="227" customWidth="1"/>
    <col min="12" max="12" width="21" style="44" bestFit="1" customWidth="1"/>
    <col min="13" max="13" width="19.28515625" style="1" bestFit="1" customWidth="1"/>
    <col min="14" max="14" width="14" style="1" customWidth="1"/>
    <col min="15" max="16384" width="9" style="1"/>
  </cols>
  <sheetData>
    <row r="1" spans="1:14" s="24" customFormat="1" ht="21.75" thickBot="1" x14ac:dyDescent="0.3">
      <c r="A1" s="56" t="s">
        <v>27</v>
      </c>
      <c r="B1" s="56" t="s">
        <v>28</v>
      </c>
      <c r="C1" s="56"/>
      <c r="D1" s="56"/>
      <c r="E1" s="52"/>
      <c r="F1" s="53"/>
      <c r="G1" s="54"/>
      <c r="H1" s="54"/>
      <c r="I1" s="55">
        <v>45244</v>
      </c>
      <c r="J1" s="55"/>
      <c r="K1" s="217"/>
      <c r="L1" s="125"/>
      <c r="M1" s="55"/>
    </row>
    <row r="2" spans="1:14" s="53" customFormat="1" ht="16.5" thickTop="1" x14ac:dyDescent="0.25">
      <c r="A2" s="261" t="s">
        <v>6</v>
      </c>
      <c r="B2" s="191" t="s">
        <v>7</v>
      </c>
      <c r="C2" s="191" t="s">
        <v>122</v>
      </c>
      <c r="D2" s="191" t="s">
        <v>124</v>
      </c>
      <c r="E2" s="263" t="s">
        <v>8</v>
      </c>
      <c r="F2" s="265" t="s">
        <v>10</v>
      </c>
      <c r="G2" s="62"/>
      <c r="H2" s="63"/>
      <c r="I2" s="63" t="s">
        <v>49</v>
      </c>
      <c r="J2" s="64" t="s">
        <v>53</v>
      </c>
      <c r="K2" s="275" t="s">
        <v>174</v>
      </c>
      <c r="L2" s="267" t="s">
        <v>40</v>
      </c>
      <c r="M2" s="254" t="s">
        <v>17</v>
      </c>
    </row>
    <row r="3" spans="1:14" s="53" customFormat="1" ht="30.75" thickBot="1" x14ac:dyDescent="0.3">
      <c r="A3" s="262"/>
      <c r="B3" s="192" t="s">
        <v>25</v>
      </c>
      <c r="C3" s="192"/>
      <c r="D3" s="192"/>
      <c r="E3" s="264"/>
      <c r="F3" s="266"/>
      <c r="G3" s="65" t="s">
        <v>15</v>
      </c>
      <c r="H3" s="66" t="s">
        <v>44</v>
      </c>
      <c r="I3" s="67" t="s">
        <v>52</v>
      </c>
      <c r="J3" s="68" t="s">
        <v>50</v>
      </c>
      <c r="K3" s="276"/>
      <c r="L3" s="268"/>
      <c r="M3" s="255"/>
    </row>
    <row r="4" spans="1:14" s="24" customFormat="1" ht="16.5" thickTop="1" x14ac:dyDescent="0.25">
      <c r="A4" s="126">
        <v>1</v>
      </c>
      <c r="B4" s="127" t="s">
        <v>45</v>
      </c>
      <c r="C4" s="127" t="s">
        <v>123</v>
      </c>
      <c r="D4" s="127">
        <v>2</v>
      </c>
      <c r="E4" s="127" t="s">
        <v>26</v>
      </c>
      <c r="F4" s="200">
        <v>286</v>
      </c>
      <c r="G4" s="201">
        <v>130</v>
      </c>
      <c r="H4" s="199">
        <f>F4*G4</f>
        <v>37180</v>
      </c>
      <c r="I4" s="202"/>
      <c r="J4" s="202"/>
      <c r="K4" s="218"/>
      <c r="L4" s="199">
        <f>+G4*F4</f>
        <v>37180</v>
      </c>
      <c r="M4" s="132"/>
    </row>
    <row r="5" spans="1:14" s="24" customFormat="1" ht="15.75" x14ac:dyDescent="0.25">
      <c r="A5" s="126">
        <v>2</v>
      </c>
      <c r="B5" s="206" t="s">
        <v>46</v>
      </c>
      <c r="C5" s="207" t="s">
        <v>123</v>
      </c>
      <c r="D5" s="207">
        <v>2</v>
      </c>
      <c r="E5" s="206" t="s">
        <v>26</v>
      </c>
      <c r="F5" s="206">
        <v>762</v>
      </c>
      <c r="G5" s="208">
        <v>250</v>
      </c>
      <c r="H5" s="199">
        <f t="shared" ref="H5:H24" si="0">F5*G5</f>
        <v>190500</v>
      </c>
      <c r="I5" s="210"/>
      <c r="J5" s="211"/>
      <c r="K5" s="219"/>
      <c r="L5" s="199">
        <f t="shared" ref="L5:L13" si="1">+G5*F5</f>
        <v>190500</v>
      </c>
      <c r="M5" s="212"/>
    </row>
    <row r="6" spans="1:14" s="24" customFormat="1" ht="15.75" x14ac:dyDescent="0.25">
      <c r="A6" s="126">
        <v>3</v>
      </c>
      <c r="B6" s="134" t="s">
        <v>47</v>
      </c>
      <c r="C6" s="127" t="s">
        <v>123</v>
      </c>
      <c r="D6" s="127">
        <v>2</v>
      </c>
      <c r="E6" s="134" t="s">
        <v>26</v>
      </c>
      <c r="F6" s="143">
        <v>286.39999999999998</v>
      </c>
      <c r="G6" s="144">
        <v>450</v>
      </c>
      <c r="H6" s="199">
        <f t="shared" si="0"/>
        <v>128879.99999999999</v>
      </c>
      <c r="I6" s="204"/>
      <c r="J6" s="199"/>
      <c r="K6" s="216"/>
      <c r="L6" s="199">
        <f t="shared" si="1"/>
        <v>128879.99999999999</v>
      </c>
      <c r="M6" s="137" t="s">
        <v>55</v>
      </c>
    </row>
    <row r="7" spans="1:14" s="24" customFormat="1" ht="15.75" x14ac:dyDescent="0.25">
      <c r="A7" s="126">
        <v>4</v>
      </c>
      <c r="B7" s="206" t="s">
        <v>48</v>
      </c>
      <c r="C7" s="207" t="s">
        <v>123</v>
      </c>
      <c r="D7" s="207">
        <v>2</v>
      </c>
      <c r="E7" s="206" t="s">
        <v>26</v>
      </c>
      <c r="F7" s="206">
        <v>86.21</v>
      </c>
      <c r="G7" s="208">
        <v>470</v>
      </c>
      <c r="H7" s="199">
        <f t="shared" si="0"/>
        <v>40518.699999999997</v>
      </c>
      <c r="I7" s="213"/>
      <c r="J7" s="209"/>
      <c r="K7" s="220"/>
      <c r="L7" s="199">
        <f t="shared" si="1"/>
        <v>40518.699999999997</v>
      </c>
      <c r="M7" s="212" t="s">
        <v>56</v>
      </c>
      <c r="N7" s="96" t="s">
        <v>54</v>
      </c>
    </row>
    <row r="8" spans="1:14" s="24" customFormat="1" ht="15.75" x14ac:dyDescent="0.25">
      <c r="A8" s="126">
        <v>5</v>
      </c>
      <c r="B8" s="143" t="s">
        <v>177</v>
      </c>
      <c r="C8" s="207" t="s">
        <v>123</v>
      </c>
      <c r="D8" s="207">
        <v>3</v>
      </c>
      <c r="E8" s="206" t="s">
        <v>26</v>
      </c>
      <c r="F8" s="206">
        <v>141.13</v>
      </c>
      <c r="G8" s="208">
        <v>570</v>
      </c>
      <c r="H8" s="199">
        <f t="shared" si="0"/>
        <v>80444.099999999991</v>
      </c>
      <c r="I8" s="213"/>
      <c r="J8" s="209"/>
      <c r="K8" s="220">
        <v>1</v>
      </c>
      <c r="L8" s="199">
        <f>H8*K8</f>
        <v>80444.099999999991</v>
      </c>
      <c r="M8" s="212"/>
      <c r="N8" s="228"/>
    </row>
    <row r="9" spans="1:14" s="24" customFormat="1" ht="15.75" x14ac:dyDescent="0.25">
      <c r="A9" s="126">
        <v>6</v>
      </c>
      <c r="B9" s="143" t="s">
        <v>176</v>
      </c>
      <c r="C9" s="207" t="s">
        <v>123</v>
      </c>
      <c r="D9" s="207">
        <v>3</v>
      </c>
      <c r="E9" s="206" t="s">
        <v>26</v>
      </c>
      <c r="F9" s="206">
        <v>206.33</v>
      </c>
      <c r="G9" s="208">
        <v>590</v>
      </c>
      <c r="H9" s="199">
        <f t="shared" si="0"/>
        <v>121734.70000000001</v>
      </c>
      <c r="I9" s="213"/>
      <c r="J9" s="209"/>
      <c r="K9" s="220">
        <v>1</v>
      </c>
      <c r="L9" s="199">
        <f t="shared" ref="L9:L11" si="2">H9*K9</f>
        <v>121734.70000000001</v>
      </c>
      <c r="M9" s="212"/>
      <c r="N9" s="228"/>
    </row>
    <row r="10" spans="1:14" s="24" customFormat="1" ht="15.75" x14ac:dyDescent="0.25">
      <c r="A10" s="126">
        <v>7</v>
      </c>
      <c r="B10" s="143" t="s">
        <v>178</v>
      </c>
      <c r="C10" s="207" t="s">
        <v>123</v>
      </c>
      <c r="D10" s="207">
        <v>3</v>
      </c>
      <c r="E10" s="206" t="s">
        <v>26</v>
      </c>
      <c r="F10" s="206">
        <v>61</v>
      </c>
      <c r="G10" s="208">
        <v>610</v>
      </c>
      <c r="H10" s="199">
        <f t="shared" si="0"/>
        <v>37210</v>
      </c>
      <c r="I10" s="213"/>
      <c r="J10" s="209"/>
      <c r="K10" s="220">
        <v>1</v>
      </c>
      <c r="L10" s="199">
        <f t="shared" si="2"/>
        <v>37210</v>
      </c>
      <c r="M10" s="212"/>
      <c r="N10" s="228"/>
    </row>
    <row r="11" spans="1:14" s="24" customFormat="1" ht="15.75" x14ac:dyDescent="0.25">
      <c r="A11" s="126"/>
      <c r="B11" s="143" t="s">
        <v>201</v>
      </c>
      <c r="C11" s="207" t="s">
        <v>123</v>
      </c>
      <c r="D11" s="207">
        <v>4</v>
      </c>
      <c r="E11" s="206" t="s">
        <v>26</v>
      </c>
      <c r="F11" s="206">
        <v>132.1</v>
      </c>
      <c r="G11" s="208">
        <v>660</v>
      </c>
      <c r="H11" s="199">
        <f t="shared" si="0"/>
        <v>87186</v>
      </c>
      <c r="I11" s="213"/>
      <c r="J11" s="209"/>
      <c r="K11" s="220">
        <v>1</v>
      </c>
      <c r="L11" s="199">
        <f t="shared" si="2"/>
        <v>87186</v>
      </c>
      <c r="M11" s="212"/>
      <c r="N11" s="228"/>
    </row>
    <row r="12" spans="1:14" s="24" customFormat="1" ht="15.75" x14ac:dyDescent="0.25">
      <c r="A12" s="126">
        <v>8</v>
      </c>
      <c r="B12" s="143" t="s">
        <v>202</v>
      </c>
      <c r="C12" s="207" t="s">
        <v>123</v>
      </c>
      <c r="D12" s="134">
        <v>5</v>
      </c>
      <c r="E12" s="206" t="s">
        <v>26</v>
      </c>
      <c r="F12" s="143">
        <v>193.1</v>
      </c>
      <c r="G12" s="144">
        <v>680</v>
      </c>
      <c r="H12" s="199">
        <f t="shared" si="0"/>
        <v>131308</v>
      </c>
      <c r="I12" s="205"/>
      <c r="J12" s="199"/>
      <c r="K12" s="216"/>
      <c r="L12" s="199">
        <f t="shared" si="1"/>
        <v>131308</v>
      </c>
      <c r="M12" s="137" t="s">
        <v>74</v>
      </c>
    </row>
    <row r="13" spans="1:14" s="97" customFormat="1" ht="15.75" x14ac:dyDescent="0.25">
      <c r="A13" s="126">
        <v>9</v>
      </c>
      <c r="B13" s="143" t="s">
        <v>203</v>
      </c>
      <c r="C13" s="207" t="s">
        <v>123</v>
      </c>
      <c r="D13" s="143">
        <v>6</v>
      </c>
      <c r="E13" s="206" t="s">
        <v>26</v>
      </c>
      <c r="F13" s="143">
        <v>193.1</v>
      </c>
      <c r="G13" s="144">
        <v>750</v>
      </c>
      <c r="H13" s="199">
        <f t="shared" si="0"/>
        <v>144825</v>
      </c>
      <c r="I13" s="203"/>
      <c r="J13" s="199"/>
      <c r="K13" s="216"/>
      <c r="L13" s="199">
        <f t="shared" si="1"/>
        <v>144825</v>
      </c>
      <c r="M13" s="137" t="s">
        <v>74</v>
      </c>
    </row>
    <row r="14" spans="1:14" s="97" customFormat="1" ht="15.75" x14ac:dyDescent="0.25">
      <c r="A14" s="126">
        <v>10</v>
      </c>
      <c r="B14" s="143" t="s">
        <v>45</v>
      </c>
      <c r="C14" s="134" t="s">
        <v>125</v>
      </c>
      <c r="D14" s="143">
        <v>3</v>
      </c>
      <c r="E14" s="143" t="s">
        <v>26</v>
      </c>
      <c r="F14" s="143">
        <v>658.5</v>
      </c>
      <c r="G14" s="144">
        <v>180</v>
      </c>
      <c r="H14" s="199">
        <f t="shared" si="0"/>
        <v>118530</v>
      </c>
      <c r="I14" s="203"/>
      <c r="J14" s="215"/>
      <c r="K14" s="216">
        <v>1</v>
      </c>
      <c r="L14" s="199">
        <f>H14*K14</f>
        <v>118530</v>
      </c>
      <c r="M14" s="137"/>
    </row>
    <row r="15" spans="1:14" s="97" customFormat="1" ht="15.75" x14ac:dyDescent="0.25">
      <c r="A15" s="126">
        <v>11</v>
      </c>
      <c r="B15" s="143" t="s">
        <v>46</v>
      </c>
      <c r="C15" s="134" t="s">
        <v>125</v>
      </c>
      <c r="D15" s="143">
        <v>3</v>
      </c>
      <c r="E15" s="143" t="s">
        <v>26</v>
      </c>
      <c r="F15" s="143">
        <v>2990.5</v>
      </c>
      <c r="G15" s="144">
        <v>300</v>
      </c>
      <c r="H15" s="199">
        <f t="shared" si="0"/>
        <v>897150</v>
      </c>
      <c r="I15" s="203"/>
      <c r="J15" s="199"/>
      <c r="K15" s="216">
        <v>1</v>
      </c>
      <c r="L15" s="199">
        <f t="shared" ref="L15:L23" si="3">H15*K15</f>
        <v>897150</v>
      </c>
      <c r="M15" s="137"/>
    </row>
    <row r="16" spans="1:14" s="97" customFormat="1" ht="15.75" x14ac:dyDescent="0.25">
      <c r="A16" s="126">
        <v>12</v>
      </c>
      <c r="B16" s="206" t="s">
        <v>47</v>
      </c>
      <c r="C16" s="134" t="s">
        <v>125</v>
      </c>
      <c r="D16" s="143">
        <v>3</v>
      </c>
      <c r="E16" s="143" t="s">
        <v>26</v>
      </c>
      <c r="F16" s="143">
        <v>1007</v>
      </c>
      <c r="G16" s="144">
        <v>550</v>
      </c>
      <c r="H16" s="199">
        <f t="shared" si="0"/>
        <v>553850</v>
      </c>
      <c r="I16" s="203"/>
      <c r="J16" s="199"/>
      <c r="K16" s="216">
        <v>1</v>
      </c>
      <c r="L16" s="199">
        <f t="shared" si="3"/>
        <v>553850</v>
      </c>
      <c r="M16" s="137"/>
    </row>
    <row r="17" spans="1:13" s="97" customFormat="1" ht="15.75" x14ac:dyDescent="0.25">
      <c r="A17" s="126">
        <v>13</v>
      </c>
      <c r="B17" s="143" t="s">
        <v>175</v>
      </c>
      <c r="C17" s="134" t="s">
        <v>125</v>
      </c>
      <c r="D17" s="143">
        <v>3</v>
      </c>
      <c r="E17" s="143" t="s">
        <v>26</v>
      </c>
      <c r="F17" s="143">
        <v>758.38</v>
      </c>
      <c r="G17" s="144">
        <v>570</v>
      </c>
      <c r="H17" s="199">
        <f t="shared" si="0"/>
        <v>432276.6</v>
      </c>
      <c r="I17" s="203"/>
      <c r="J17" s="199"/>
      <c r="K17" s="216">
        <v>1</v>
      </c>
      <c r="L17" s="199">
        <f t="shared" si="3"/>
        <v>432276.6</v>
      </c>
      <c r="M17" s="137"/>
    </row>
    <row r="18" spans="1:13" s="97" customFormat="1" ht="15.75" x14ac:dyDescent="0.25">
      <c r="A18" s="126">
        <v>14</v>
      </c>
      <c r="B18" s="143" t="s">
        <v>176</v>
      </c>
      <c r="C18" s="134" t="s">
        <v>125</v>
      </c>
      <c r="D18" s="143">
        <v>3</v>
      </c>
      <c r="E18" s="143" t="s">
        <v>26</v>
      </c>
      <c r="F18" s="143">
        <v>694.49</v>
      </c>
      <c r="G18" s="144">
        <v>590</v>
      </c>
      <c r="H18" s="199">
        <f t="shared" si="0"/>
        <v>409749.1</v>
      </c>
      <c r="I18" s="203"/>
      <c r="J18" s="199"/>
      <c r="K18" s="216">
        <v>1</v>
      </c>
      <c r="L18" s="199">
        <f t="shared" si="3"/>
        <v>409749.1</v>
      </c>
      <c r="M18" s="137"/>
    </row>
    <row r="19" spans="1:13" s="97" customFormat="1" ht="15.75" x14ac:dyDescent="0.25">
      <c r="A19" s="126">
        <v>15</v>
      </c>
      <c r="B19" s="143"/>
      <c r="C19" s="134"/>
      <c r="D19" s="143"/>
      <c r="E19" s="143"/>
      <c r="F19" s="143"/>
      <c r="G19" s="144"/>
      <c r="H19" s="199">
        <f t="shared" si="0"/>
        <v>0</v>
      </c>
      <c r="I19" s="203"/>
      <c r="J19" s="199"/>
      <c r="K19" s="216"/>
      <c r="L19" s="199">
        <f t="shared" si="3"/>
        <v>0</v>
      </c>
      <c r="M19" s="137"/>
    </row>
    <row r="20" spans="1:13" s="97" customFormat="1" ht="15.75" x14ac:dyDescent="0.25">
      <c r="A20" s="126">
        <v>16</v>
      </c>
      <c r="B20" s="143"/>
      <c r="C20" s="134"/>
      <c r="D20" s="143"/>
      <c r="E20" s="143"/>
      <c r="F20" s="143"/>
      <c r="G20" s="144"/>
      <c r="H20" s="199">
        <f t="shared" si="0"/>
        <v>0</v>
      </c>
      <c r="I20" s="203"/>
      <c r="J20" s="199"/>
      <c r="K20" s="216"/>
      <c r="L20" s="199">
        <f t="shared" si="3"/>
        <v>0</v>
      </c>
      <c r="M20" s="137"/>
    </row>
    <row r="21" spans="1:13" s="97" customFormat="1" ht="15.75" x14ac:dyDescent="0.25">
      <c r="A21" s="126">
        <v>17</v>
      </c>
      <c r="B21" s="143"/>
      <c r="C21" s="134"/>
      <c r="D21" s="143"/>
      <c r="E21" s="143"/>
      <c r="F21" s="143"/>
      <c r="G21" s="144"/>
      <c r="H21" s="199">
        <f t="shared" si="0"/>
        <v>0</v>
      </c>
      <c r="I21" s="203"/>
      <c r="J21" s="199"/>
      <c r="K21" s="216"/>
      <c r="L21" s="199">
        <f t="shared" si="3"/>
        <v>0</v>
      </c>
      <c r="M21" s="137"/>
    </row>
    <row r="22" spans="1:13" s="97" customFormat="1" ht="15.75" x14ac:dyDescent="0.25">
      <c r="A22" s="126">
        <v>18</v>
      </c>
      <c r="B22" s="143"/>
      <c r="C22" s="134"/>
      <c r="D22" s="143"/>
      <c r="E22" s="143"/>
      <c r="F22" s="143"/>
      <c r="G22" s="144"/>
      <c r="H22" s="199">
        <f t="shared" si="0"/>
        <v>0</v>
      </c>
      <c r="I22" s="203"/>
      <c r="J22" s="199"/>
      <c r="K22" s="216"/>
      <c r="L22" s="199">
        <f t="shared" si="3"/>
        <v>0</v>
      </c>
      <c r="M22" s="137"/>
    </row>
    <row r="23" spans="1:13" s="97" customFormat="1" ht="15.75" x14ac:dyDescent="0.25">
      <c r="A23" s="126">
        <v>19</v>
      </c>
      <c r="B23" s="143"/>
      <c r="C23" s="134"/>
      <c r="D23" s="143"/>
      <c r="E23" s="143"/>
      <c r="F23" s="143"/>
      <c r="G23" s="144"/>
      <c r="H23" s="199">
        <f t="shared" si="0"/>
        <v>0</v>
      </c>
      <c r="I23" s="203"/>
      <c r="J23" s="199"/>
      <c r="K23" s="216"/>
      <c r="L23" s="199">
        <f t="shared" si="3"/>
        <v>0</v>
      </c>
      <c r="M23" s="137"/>
    </row>
    <row r="24" spans="1:13" s="97" customFormat="1" ht="32.25" thickBot="1" x14ac:dyDescent="0.3">
      <c r="A24" s="126">
        <v>20</v>
      </c>
      <c r="B24" s="143" t="s">
        <v>205</v>
      </c>
      <c r="C24" s="134"/>
      <c r="D24" s="143"/>
      <c r="E24" s="143"/>
      <c r="F24" s="143">
        <v>1</v>
      </c>
      <c r="G24" s="144">
        <v>400000</v>
      </c>
      <c r="H24" s="199">
        <f t="shared" si="0"/>
        <v>400000</v>
      </c>
      <c r="I24" s="203"/>
      <c r="J24" s="199"/>
      <c r="K24" s="216">
        <v>1</v>
      </c>
      <c r="L24" s="199">
        <f>H24*K24</f>
        <v>400000</v>
      </c>
      <c r="M24" s="229" t="s">
        <v>206</v>
      </c>
    </row>
    <row r="25" spans="1:13" ht="16.5" thickTop="1" thickBot="1" x14ac:dyDescent="0.3">
      <c r="A25" s="145"/>
      <c r="B25" s="146" t="s">
        <v>13</v>
      </c>
      <c r="C25" s="147"/>
      <c r="D25" s="147"/>
      <c r="E25" s="148"/>
      <c r="F25" s="148"/>
      <c r="G25" s="149"/>
      <c r="H25" s="149"/>
      <c r="I25" s="150"/>
      <c r="J25" s="150"/>
      <c r="K25" s="221"/>
      <c r="L25" s="152">
        <f>SUM(L4:L24)</f>
        <v>3811342.2</v>
      </c>
      <c r="M25" s="153"/>
    </row>
    <row r="26" spans="1:13" ht="16.5" thickTop="1" thickBot="1" x14ac:dyDescent="0.3">
      <c r="A26" s="256" t="s">
        <v>13</v>
      </c>
      <c r="B26" s="257"/>
      <c r="C26" s="257"/>
      <c r="D26" s="257"/>
      <c r="E26" s="257"/>
      <c r="F26" s="257"/>
      <c r="G26" s="57"/>
      <c r="H26" s="57"/>
      <c r="I26" s="190"/>
      <c r="J26" s="190"/>
      <c r="K26" s="222"/>
      <c r="L26" s="59"/>
      <c r="M26" s="60"/>
    </row>
    <row r="27" spans="1:13" s="94" customFormat="1" ht="24" thickTop="1" x14ac:dyDescent="0.25">
      <c r="A27" s="258" t="s">
        <v>31</v>
      </c>
      <c r="B27" s="259"/>
      <c r="C27" s="259"/>
      <c r="D27" s="259"/>
      <c r="E27" s="259"/>
      <c r="F27" s="260"/>
      <c r="G27" s="154" t="s">
        <v>73</v>
      </c>
      <c r="H27" s="154" t="s">
        <v>112</v>
      </c>
      <c r="I27" s="155"/>
      <c r="J27" s="155"/>
      <c r="K27" s="223"/>
      <c r="L27" s="156"/>
      <c r="M27" s="157" t="s">
        <v>157</v>
      </c>
    </row>
    <row r="28" spans="1:13" s="95" customFormat="1" ht="23.25" x14ac:dyDescent="0.25">
      <c r="A28" s="158">
        <v>1</v>
      </c>
      <c r="B28" s="251" t="s">
        <v>66</v>
      </c>
      <c r="C28" s="252"/>
      <c r="D28" s="252"/>
      <c r="E28" s="252"/>
      <c r="F28" s="253"/>
      <c r="G28" s="159">
        <v>45160</v>
      </c>
      <c r="H28" s="160"/>
      <c r="I28" s="161"/>
      <c r="J28" s="161"/>
      <c r="K28" s="224"/>
      <c r="L28" s="162">
        <v>20000</v>
      </c>
      <c r="M28" s="163" t="s">
        <v>69</v>
      </c>
    </row>
    <row r="29" spans="1:13" s="95" customFormat="1" ht="23.25" x14ac:dyDescent="0.25">
      <c r="A29" s="158">
        <v>2</v>
      </c>
      <c r="B29" s="251" t="s">
        <v>67</v>
      </c>
      <c r="C29" s="252"/>
      <c r="D29" s="252"/>
      <c r="E29" s="252"/>
      <c r="F29" s="253"/>
      <c r="G29" s="159">
        <v>45193</v>
      </c>
      <c r="H29" s="160"/>
      <c r="I29" s="161"/>
      <c r="J29" s="161"/>
      <c r="K29" s="224"/>
      <c r="L29" s="162">
        <v>200000</v>
      </c>
      <c r="M29" s="163" t="s">
        <v>69</v>
      </c>
    </row>
    <row r="30" spans="1:13" s="95" customFormat="1" ht="23.25" x14ac:dyDescent="0.25">
      <c r="A30" s="158">
        <v>3</v>
      </c>
      <c r="B30" s="251" t="s">
        <v>68</v>
      </c>
      <c r="C30" s="252"/>
      <c r="D30" s="252"/>
      <c r="E30" s="252"/>
      <c r="F30" s="253"/>
      <c r="G30" s="159">
        <v>45216</v>
      </c>
      <c r="H30" s="160"/>
      <c r="I30" s="161"/>
      <c r="J30" s="161"/>
      <c r="K30" s="224"/>
      <c r="L30" s="162">
        <v>80000</v>
      </c>
      <c r="M30" s="163" t="s">
        <v>69</v>
      </c>
    </row>
    <row r="31" spans="1:13" s="94" customFormat="1" ht="23.25" x14ac:dyDescent="0.25">
      <c r="A31" s="158">
        <v>7</v>
      </c>
      <c r="B31" s="251" t="s">
        <v>62</v>
      </c>
      <c r="C31" s="252"/>
      <c r="D31" s="252"/>
      <c r="E31" s="252"/>
      <c r="F31" s="253"/>
      <c r="G31" s="159">
        <v>45313</v>
      </c>
      <c r="H31" s="160"/>
      <c r="I31" s="161"/>
      <c r="J31" s="161"/>
      <c r="K31" s="224"/>
      <c r="L31" s="162">
        <v>50000</v>
      </c>
      <c r="M31" s="164" t="s">
        <v>28</v>
      </c>
    </row>
    <row r="32" spans="1:13" s="94" customFormat="1" ht="23.25" x14ac:dyDescent="0.25">
      <c r="A32" s="158">
        <v>5</v>
      </c>
      <c r="B32" s="251" t="s">
        <v>75</v>
      </c>
      <c r="C32" s="252"/>
      <c r="D32" s="252"/>
      <c r="E32" s="252"/>
      <c r="F32" s="253"/>
      <c r="G32" s="159">
        <v>45330</v>
      </c>
      <c r="H32" s="160"/>
      <c r="I32" s="161"/>
      <c r="J32" s="161"/>
      <c r="K32" s="224"/>
      <c r="L32" s="162">
        <v>50000</v>
      </c>
      <c r="M32" s="164" t="s">
        <v>28</v>
      </c>
    </row>
    <row r="33" spans="1:13" s="94" customFormat="1" ht="23.25" x14ac:dyDescent="0.25">
      <c r="A33" s="158">
        <v>6</v>
      </c>
      <c r="B33" s="251" t="s">
        <v>76</v>
      </c>
      <c r="C33" s="252"/>
      <c r="D33" s="252"/>
      <c r="E33" s="252"/>
      <c r="F33" s="253"/>
      <c r="G33" s="159">
        <v>45344</v>
      </c>
      <c r="H33" s="160"/>
      <c r="I33" s="161"/>
      <c r="J33" s="161"/>
      <c r="K33" s="224"/>
      <c r="L33" s="162">
        <v>100000</v>
      </c>
      <c r="M33" s="164" t="s">
        <v>28</v>
      </c>
    </row>
    <row r="34" spans="1:13" s="94" customFormat="1" ht="23.25" x14ac:dyDescent="0.25">
      <c r="A34" s="158">
        <v>8</v>
      </c>
      <c r="B34" s="251" t="s">
        <v>77</v>
      </c>
      <c r="C34" s="252"/>
      <c r="D34" s="252"/>
      <c r="E34" s="252"/>
      <c r="F34" s="253"/>
      <c r="G34" s="159">
        <v>45358</v>
      </c>
      <c r="H34" s="160"/>
      <c r="I34" s="161"/>
      <c r="J34" s="161"/>
      <c r="K34" s="224"/>
      <c r="L34" s="162">
        <v>60000</v>
      </c>
      <c r="M34" s="164" t="s">
        <v>28</v>
      </c>
    </row>
    <row r="35" spans="1:13" s="94" customFormat="1" ht="23.25" x14ac:dyDescent="0.25">
      <c r="A35" s="158">
        <v>9</v>
      </c>
      <c r="B35" s="251" t="s">
        <v>78</v>
      </c>
      <c r="C35" s="252"/>
      <c r="D35" s="252"/>
      <c r="E35" s="252"/>
      <c r="F35" s="253"/>
      <c r="G35" s="159">
        <v>45367</v>
      </c>
      <c r="H35" s="160"/>
      <c r="I35" s="161"/>
      <c r="J35" s="161"/>
      <c r="K35" s="224"/>
      <c r="L35" s="162">
        <v>200000</v>
      </c>
      <c r="M35" s="164" t="s">
        <v>28</v>
      </c>
    </row>
    <row r="36" spans="1:13" s="94" customFormat="1" ht="23.25" x14ac:dyDescent="0.25">
      <c r="A36" s="158">
        <v>10</v>
      </c>
      <c r="B36" s="251" t="s">
        <v>79</v>
      </c>
      <c r="C36" s="252"/>
      <c r="D36" s="252"/>
      <c r="E36" s="252"/>
      <c r="F36" s="253"/>
      <c r="G36" s="159">
        <v>45384</v>
      </c>
      <c r="H36" s="160"/>
      <c r="I36" s="161"/>
      <c r="J36" s="161"/>
      <c r="K36" s="224"/>
      <c r="L36" s="162">
        <v>100000</v>
      </c>
      <c r="M36" s="164" t="s">
        <v>28</v>
      </c>
    </row>
    <row r="37" spans="1:13" s="94" customFormat="1" ht="23.25" x14ac:dyDescent="0.25">
      <c r="A37" s="158">
        <v>11</v>
      </c>
      <c r="B37" s="251" t="s">
        <v>80</v>
      </c>
      <c r="C37" s="252"/>
      <c r="D37" s="252"/>
      <c r="E37" s="252"/>
      <c r="F37" s="253"/>
      <c r="G37" s="159">
        <v>45386</v>
      </c>
      <c r="H37" s="160"/>
      <c r="I37" s="161"/>
      <c r="J37" s="161"/>
      <c r="K37" s="224"/>
      <c r="L37" s="162">
        <v>100000</v>
      </c>
      <c r="M37" s="164" t="s">
        <v>28</v>
      </c>
    </row>
    <row r="38" spans="1:13" s="94" customFormat="1" ht="23.25" x14ac:dyDescent="0.25">
      <c r="A38" s="158">
        <v>12</v>
      </c>
      <c r="B38" s="251" t="s">
        <v>99</v>
      </c>
      <c r="C38" s="252"/>
      <c r="D38" s="252"/>
      <c r="E38" s="252"/>
      <c r="F38" s="253"/>
      <c r="G38" s="159">
        <v>45398</v>
      </c>
      <c r="H38" s="160"/>
      <c r="I38" s="161"/>
      <c r="J38" s="161"/>
      <c r="K38" s="224"/>
      <c r="L38" s="162">
        <v>100000</v>
      </c>
      <c r="M38" s="164" t="s">
        <v>28</v>
      </c>
    </row>
    <row r="39" spans="1:13" s="94" customFormat="1" ht="23.25" x14ac:dyDescent="0.25">
      <c r="A39" s="158">
        <v>13</v>
      </c>
      <c r="B39" s="251" t="s">
        <v>100</v>
      </c>
      <c r="C39" s="252"/>
      <c r="D39" s="252"/>
      <c r="E39" s="252"/>
      <c r="F39" s="253"/>
      <c r="G39" s="159">
        <v>45402</v>
      </c>
      <c r="H39" s="160"/>
      <c r="I39" s="161"/>
      <c r="J39" s="161"/>
      <c r="K39" s="224"/>
      <c r="L39" s="162">
        <v>100000</v>
      </c>
      <c r="M39" s="164" t="s">
        <v>28</v>
      </c>
    </row>
    <row r="40" spans="1:13" s="94" customFormat="1" ht="23.25" x14ac:dyDescent="0.25">
      <c r="A40" s="158">
        <v>14</v>
      </c>
      <c r="B40" s="251" t="s">
        <v>116</v>
      </c>
      <c r="C40" s="252"/>
      <c r="D40" s="252"/>
      <c r="E40" s="252"/>
      <c r="F40" s="253"/>
      <c r="G40" s="159">
        <v>45414</v>
      </c>
      <c r="H40" s="160"/>
      <c r="I40" s="161"/>
      <c r="J40" s="161"/>
      <c r="K40" s="224"/>
      <c r="L40" s="162">
        <v>100000</v>
      </c>
      <c r="M40" s="164" t="s">
        <v>28</v>
      </c>
    </row>
    <row r="41" spans="1:13" s="94" customFormat="1" ht="23.25" x14ac:dyDescent="0.25">
      <c r="A41" s="158">
        <v>15</v>
      </c>
      <c r="B41" s="251" t="s">
        <v>118</v>
      </c>
      <c r="C41" s="252"/>
      <c r="D41" s="252"/>
      <c r="E41" s="252"/>
      <c r="F41" s="253"/>
      <c r="G41" s="159">
        <v>45417</v>
      </c>
      <c r="H41" s="160"/>
      <c r="I41" s="161"/>
      <c r="J41" s="161"/>
      <c r="K41" s="224"/>
      <c r="L41" s="162">
        <v>300000</v>
      </c>
      <c r="M41" s="164" t="s">
        <v>28</v>
      </c>
    </row>
    <row r="42" spans="1:13" s="94" customFormat="1" ht="23.25" x14ac:dyDescent="0.25">
      <c r="A42" s="158">
        <v>16</v>
      </c>
      <c r="B42" s="251" t="s">
        <v>119</v>
      </c>
      <c r="C42" s="252"/>
      <c r="D42" s="252"/>
      <c r="E42" s="252"/>
      <c r="F42" s="253"/>
      <c r="G42" s="159">
        <v>45421</v>
      </c>
      <c r="H42" s="160"/>
      <c r="I42" s="161"/>
      <c r="J42" s="161"/>
      <c r="K42" s="224"/>
      <c r="L42" s="162">
        <v>200000</v>
      </c>
      <c r="M42" s="164" t="s">
        <v>28</v>
      </c>
    </row>
    <row r="43" spans="1:13" s="94" customFormat="1" ht="23.25" x14ac:dyDescent="0.25">
      <c r="A43" s="158">
        <v>17</v>
      </c>
      <c r="B43" s="251" t="s">
        <v>120</v>
      </c>
      <c r="C43" s="252"/>
      <c r="D43" s="252"/>
      <c r="E43" s="252"/>
      <c r="F43" s="253"/>
      <c r="G43" s="165">
        <v>45432</v>
      </c>
      <c r="H43" s="160"/>
      <c r="I43" s="161"/>
      <c r="J43" s="161"/>
      <c r="K43" s="224"/>
      <c r="L43" s="162">
        <v>50000</v>
      </c>
      <c r="M43" s="164" t="s">
        <v>28</v>
      </c>
    </row>
    <row r="44" spans="1:13" s="94" customFormat="1" ht="23.25" x14ac:dyDescent="0.25">
      <c r="A44" s="158">
        <v>18</v>
      </c>
      <c r="B44" s="251" t="s">
        <v>121</v>
      </c>
      <c r="C44" s="252"/>
      <c r="D44" s="252"/>
      <c r="E44" s="252"/>
      <c r="F44" s="253"/>
      <c r="G44" s="166">
        <v>45434</v>
      </c>
      <c r="H44" s="167"/>
      <c r="I44" s="168"/>
      <c r="J44" s="168"/>
      <c r="K44" s="225"/>
      <c r="L44" s="169">
        <v>100000</v>
      </c>
      <c r="M44" s="164" t="s">
        <v>28</v>
      </c>
    </row>
    <row r="45" spans="1:13" s="94" customFormat="1" ht="23.25" x14ac:dyDescent="0.25">
      <c r="A45" s="158">
        <v>19</v>
      </c>
      <c r="B45" s="251" t="s">
        <v>126</v>
      </c>
      <c r="C45" s="252"/>
      <c r="D45" s="252"/>
      <c r="E45" s="252"/>
      <c r="F45" s="253"/>
      <c r="G45" s="166">
        <v>45441</v>
      </c>
      <c r="H45" s="167"/>
      <c r="I45" s="168"/>
      <c r="J45" s="168"/>
      <c r="K45" s="225"/>
      <c r="L45" s="169">
        <v>150000</v>
      </c>
      <c r="M45" s="164" t="s">
        <v>28</v>
      </c>
    </row>
    <row r="46" spans="1:13" s="94" customFormat="1" ht="23.25" x14ac:dyDescent="0.25">
      <c r="A46" s="158">
        <v>20</v>
      </c>
      <c r="B46" s="251" t="s">
        <v>127</v>
      </c>
      <c r="C46" s="252"/>
      <c r="D46" s="252"/>
      <c r="E46" s="252"/>
      <c r="F46" s="253"/>
      <c r="G46" s="166">
        <v>45447</v>
      </c>
      <c r="H46" s="167"/>
      <c r="I46" s="168"/>
      <c r="J46" s="168"/>
      <c r="K46" s="225"/>
      <c r="L46" s="169">
        <v>400000</v>
      </c>
      <c r="M46" s="164" t="s">
        <v>28</v>
      </c>
    </row>
    <row r="47" spans="1:13" s="94" customFormat="1" ht="23.25" x14ac:dyDescent="0.25">
      <c r="A47" s="158">
        <v>21</v>
      </c>
      <c r="B47" s="251" t="s">
        <v>128</v>
      </c>
      <c r="C47" s="252"/>
      <c r="D47" s="252"/>
      <c r="E47" s="252"/>
      <c r="F47" s="253"/>
      <c r="G47" s="166">
        <v>45456</v>
      </c>
      <c r="H47" s="167"/>
      <c r="I47" s="168"/>
      <c r="J47" s="168"/>
      <c r="K47" s="225"/>
      <c r="L47" s="169">
        <v>50000</v>
      </c>
      <c r="M47" s="164" t="s">
        <v>28</v>
      </c>
    </row>
    <row r="48" spans="1:13" s="94" customFormat="1" ht="23.25" x14ac:dyDescent="0.25">
      <c r="A48" s="158">
        <v>22</v>
      </c>
      <c r="B48" s="251" t="s">
        <v>129</v>
      </c>
      <c r="C48" s="252"/>
      <c r="D48" s="252"/>
      <c r="E48" s="252"/>
      <c r="F48" s="253"/>
      <c r="G48" s="166">
        <v>45467</v>
      </c>
      <c r="H48" s="167"/>
      <c r="I48" s="168"/>
      <c r="J48" s="168"/>
      <c r="K48" s="225"/>
      <c r="L48" s="169">
        <v>50000</v>
      </c>
      <c r="M48" s="164" t="s">
        <v>28</v>
      </c>
    </row>
    <row r="49" spans="1:13" s="94" customFormat="1" ht="23.25" x14ac:dyDescent="0.25">
      <c r="A49" s="158">
        <v>23</v>
      </c>
      <c r="B49" s="251" t="s">
        <v>130</v>
      </c>
      <c r="C49" s="252"/>
      <c r="D49" s="252"/>
      <c r="E49" s="252"/>
      <c r="F49" s="253"/>
      <c r="G49" s="166">
        <v>45472</v>
      </c>
      <c r="H49" s="167"/>
      <c r="I49" s="168"/>
      <c r="J49" s="168"/>
      <c r="K49" s="225"/>
      <c r="L49" s="169">
        <v>50000</v>
      </c>
      <c r="M49" s="164" t="s">
        <v>28</v>
      </c>
    </row>
    <row r="50" spans="1:13" s="94" customFormat="1" ht="23.25" x14ac:dyDescent="0.25">
      <c r="A50" s="158">
        <v>24</v>
      </c>
      <c r="B50" s="251" t="s">
        <v>158</v>
      </c>
      <c r="C50" s="252"/>
      <c r="D50" s="252"/>
      <c r="E50" s="252"/>
      <c r="F50" s="253"/>
      <c r="G50" s="166">
        <v>45477</v>
      </c>
      <c r="H50" s="167"/>
      <c r="I50" s="168"/>
      <c r="J50" s="168"/>
      <c r="K50" s="225"/>
      <c r="L50" s="169">
        <v>100000</v>
      </c>
      <c r="M50" s="164" t="s">
        <v>28</v>
      </c>
    </row>
    <row r="51" spans="1:13" s="94" customFormat="1" ht="23.25" x14ac:dyDescent="0.25">
      <c r="A51" s="158">
        <v>25</v>
      </c>
      <c r="B51" s="251" t="s">
        <v>131</v>
      </c>
      <c r="C51" s="252"/>
      <c r="D51" s="252"/>
      <c r="E51" s="252"/>
      <c r="F51" s="253"/>
      <c r="G51" s="166">
        <v>45483</v>
      </c>
      <c r="H51" s="167"/>
      <c r="I51" s="168"/>
      <c r="J51" s="168"/>
      <c r="K51" s="225"/>
      <c r="L51" s="169">
        <v>50000</v>
      </c>
      <c r="M51" s="164" t="s">
        <v>28</v>
      </c>
    </row>
    <row r="52" spans="1:13" s="94" customFormat="1" ht="23.25" x14ac:dyDescent="0.25">
      <c r="A52" s="158">
        <v>26</v>
      </c>
      <c r="B52" s="251" t="s">
        <v>132</v>
      </c>
      <c r="C52" s="252"/>
      <c r="D52" s="252"/>
      <c r="E52" s="252"/>
      <c r="F52" s="253"/>
      <c r="G52" s="166">
        <v>45486</v>
      </c>
      <c r="H52" s="167"/>
      <c r="I52" s="168"/>
      <c r="J52" s="168"/>
      <c r="K52" s="225"/>
      <c r="L52" s="169">
        <v>50000</v>
      </c>
      <c r="M52" s="164" t="s">
        <v>28</v>
      </c>
    </row>
    <row r="53" spans="1:13" s="94" customFormat="1" ht="23.25" x14ac:dyDescent="0.25">
      <c r="A53" s="158">
        <v>27</v>
      </c>
      <c r="B53" s="251" t="s">
        <v>138</v>
      </c>
      <c r="C53" s="252"/>
      <c r="D53" s="252"/>
      <c r="E53" s="252"/>
      <c r="F53" s="253"/>
      <c r="G53" s="166">
        <v>45489</v>
      </c>
      <c r="H53" s="167"/>
      <c r="I53" s="168"/>
      <c r="J53" s="168"/>
      <c r="K53" s="225"/>
      <c r="L53" s="169">
        <v>50000</v>
      </c>
      <c r="M53" s="164" t="s">
        <v>28</v>
      </c>
    </row>
    <row r="54" spans="1:13" s="94" customFormat="1" ht="23.25" x14ac:dyDescent="0.25">
      <c r="A54" s="158">
        <v>28</v>
      </c>
      <c r="B54" s="251" t="s">
        <v>139</v>
      </c>
      <c r="C54" s="252"/>
      <c r="D54" s="252"/>
      <c r="E54" s="252"/>
      <c r="F54" s="253"/>
      <c r="G54" s="166">
        <v>45491</v>
      </c>
      <c r="H54" s="167"/>
      <c r="I54" s="168"/>
      <c r="J54" s="168"/>
      <c r="K54" s="225"/>
      <c r="L54" s="169">
        <v>50000</v>
      </c>
      <c r="M54" s="164" t="s">
        <v>28</v>
      </c>
    </row>
    <row r="55" spans="1:13" s="94" customFormat="1" ht="23.25" x14ac:dyDescent="0.25">
      <c r="A55" s="158">
        <v>29</v>
      </c>
      <c r="B55" s="251" t="s">
        <v>140</v>
      </c>
      <c r="C55" s="252"/>
      <c r="D55" s="252"/>
      <c r="E55" s="252"/>
      <c r="F55" s="253"/>
      <c r="G55" s="166">
        <v>45495</v>
      </c>
      <c r="H55" s="167"/>
      <c r="I55" s="168"/>
      <c r="J55" s="168"/>
      <c r="K55" s="225"/>
      <c r="L55" s="169">
        <v>100000</v>
      </c>
      <c r="M55" s="164" t="s">
        <v>28</v>
      </c>
    </row>
    <row r="56" spans="1:13" s="94" customFormat="1" ht="23.25" x14ac:dyDescent="0.25">
      <c r="A56" s="158">
        <v>30</v>
      </c>
      <c r="B56" s="251" t="s">
        <v>141</v>
      </c>
      <c r="C56" s="252"/>
      <c r="D56" s="252"/>
      <c r="E56" s="252"/>
      <c r="F56" s="253"/>
      <c r="G56" s="166">
        <v>45501</v>
      </c>
      <c r="H56" s="167"/>
      <c r="I56" s="168"/>
      <c r="J56" s="168"/>
      <c r="K56" s="225"/>
      <c r="L56" s="169">
        <v>50000</v>
      </c>
      <c r="M56" s="164" t="s">
        <v>28</v>
      </c>
    </row>
    <row r="57" spans="1:13" s="94" customFormat="1" ht="23.25" x14ac:dyDescent="0.25">
      <c r="A57" s="158">
        <v>31</v>
      </c>
      <c r="B57" s="251" t="s">
        <v>142</v>
      </c>
      <c r="C57" s="252"/>
      <c r="D57" s="252"/>
      <c r="E57" s="252"/>
      <c r="F57" s="253"/>
      <c r="G57" s="166">
        <v>45502</v>
      </c>
      <c r="H57" s="167"/>
      <c r="I57" s="168"/>
      <c r="J57" s="168"/>
      <c r="K57" s="225"/>
      <c r="L57" s="169">
        <v>50000</v>
      </c>
      <c r="M57" s="164" t="s">
        <v>28</v>
      </c>
    </row>
    <row r="58" spans="1:13" s="94" customFormat="1" ht="23.25" x14ac:dyDescent="0.25">
      <c r="A58" s="158">
        <v>32</v>
      </c>
      <c r="B58" s="251" t="s">
        <v>143</v>
      </c>
      <c r="C58" s="252"/>
      <c r="D58" s="252"/>
      <c r="E58" s="252"/>
      <c r="F58" s="253"/>
      <c r="G58" s="166">
        <v>45508</v>
      </c>
      <c r="H58" s="167"/>
      <c r="I58" s="168"/>
      <c r="J58" s="168"/>
      <c r="K58" s="225"/>
      <c r="L58" s="169">
        <v>50000</v>
      </c>
      <c r="M58" s="164" t="s">
        <v>28</v>
      </c>
    </row>
    <row r="59" spans="1:13" s="94" customFormat="1" ht="23.25" x14ac:dyDescent="0.25">
      <c r="A59" s="158">
        <v>33</v>
      </c>
      <c r="B59" s="251" t="s">
        <v>147</v>
      </c>
      <c r="C59" s="252"/>
      <c r="D59" s="252"/>
      <c r="E59" s="252"/>
      <c r="F59" s="253"/>
      <c r="G59" s="166" t="s">
        <v>148</v>
      </c>
      <c r="H59" s="167"/>
      <c r="I59" s="168"/>
      <c r="J59" s="168"/>
      <c r="K59" s="225"/>
      <c r="L59" s="169">
        <v>100000</v>
      </c>
      <c r="M59" s="164" t="s">
        <v>28</v>
      </c>
    </row>
    <row r="60" spans="1:13" s="94" customFormat="1" ht="23.25" x14ac:dyDescent="0.25">
      <c r="A60" s="158">
        <v>34</v>
      </c>
      <c r="B60" s="251" t="s">
        <v>149</v>
      </c>
      <c r="C60" s="252"/>
      <c r="D60" s="252"/>
      <c r="E60" s="252"/>
      <c r="F60" s="253"/>
      <c r="G60" s="166">
        <v>45528</v>
      </c>
      <c r="H60" s="167"/>
      <c r="I60" s="168"/>
      <c r="J60" s="168"/>
      <c r="K60" s="225"/>
      <c r="L60" s="169">
        <v>50000</v>
      </c>
      <c r="M60" s="164" t="s">
        <v>28</v>
      </c>
    </row>
    <row r="61" spans="1:13" s="94" customFormat="1" ht="23.25" x14ac:dyDescent="0.25">
      <c r="A61" s="158">
        <v>35</v>
      </c>
      <c r="B61" s="251" t="s">
        <v>150</v>
      </c>
      <c r="C61" s="252"/>
      <c r="D61" s="252"/>
      <c r="E61" s="252"/>
      <c r="F61" s="253"/>
      <c r="G61" s="166">
        <v>45531</v>
      </c>
      <c r="H61" s="167"/>
      <c r="I61" s="168"/>
      <c r="J61" s="168"/>
      <c r="K61" s="225"/>
      <c r="L61" s="169">
        <v>100000</v>
      </c>
      <c r="M61" s="164" t="s">
        <v>28</v>
      </c>
    </row>
    <row r="62" spans="1:13" s="94" customFormat="1" ht="23.25" x14ac:dyDescent="0.25">
      <c r="A62" s="158">
        <v>36</v>
      </c>
      <c r="B62" s="251" t="s">
        <v>151</v>
      </c>
      <c r="C62" s="252"/>
      <c r="D62" s="252"/>
      <c r="E62" s="252"/>
      <c r="F62" s="253"/>
      <c r="G62" s="166">
        <v>45536</v>
      </c>
      <c r="H62" s="167"/>
      <c r="I62" s="168"/>
      <c r="J62" s="168"/>
      <c r="K62" s="225"/>
      <c r="L62" s="169">
        <v>50000</v>
      </c>
      <c r="M62" s="164" t="s">
        <v>28</v>
      </c>
    </row>
    <row r="63" spans="1:13" s="94" customFormat="1" ht="23.25" x14ac:dyDescent="0.25">
      <c r="A63" s="158">
        <v>37</v>
      </c>
      <c r="B63" s="251" t="s">
        <v>152</v>
      </c>
      <c r="C63" s="252"/>
      <c r="D63" s="252"/>
      <c r="E63" s="252"/>
      <c r="F63" s="253"/>
      <c r="G63" s="166">
        <v>45539</v>
      </c>
      <c r="H63" s="167"/>
      <c r="I63" s="168"/>
      <c r="J63" s="168"/>
      <c r="K63" s="225"/>
      <c r="L63" s="169">
        <v>50000</v>
      </c>
      <c r="M63" s="164" t="s">
        <v>28</v>
      </c>
    </row>
    <row r="64" spans="1:13" s="94" customFormat="1" ht="23.25" x14ac:dyDescent="0.25">
      <c r="A64" s="158">
        <v>38</v>
      </c>
      <c r="B64" s="251" t="s">
        <v>153</v>
      </c>
      <c r="C64" s="252"/>
      <c r="D64" s="252"/>
      <c r="E64" s="252"/>
      <c r="F64" s="253"/>
      <c r="G64" s="166">
        <v>45552</v>
      </c>
      <c r="H64" s="167"/>
      <c r="I64" s="168"/>
      <c r="J64" s="168"/>
      <c r="K64" s="225"/>
      <c r="L64" s="169">
        <v>50000</v>
      </c>
      <c r="M64" s="164" t="s">
        <v>28</v>
      </c>
    </row>
    <row r="65" spans="1:13" s="94" customFormat="1" ht="23.25" x14ac:dyDescent="0.25">
      <c r="A65" s="158">
        <v>39</v>
      </c>
      <c r="B65" s="251" t="s">
        <v>154</v>
      </c>
      <c r="C65" s="252"/>
      <c r="D65" s="252"/>
      <c r="E65" s="252"/>
      <c r="F65" s="253"/>
      <c r="G65" s="166">
        <v>45554</v>
      </c>
      <c r="H65" s="167"/>
      <c r="I65" s="168"/>
      <c r="J65" s="168"/>
      <c r="K65" s="225"/>
      <c r="L65" s="169">
        <v>50000</v>
      </c>
      <c r="M65" s="164" t="s">
        <v>28</v>
      </c>
    </row>
    <row r="66" spans="1:13" s="94" customFormat="1" ht="23.25" x14ac:dyDescent="0.25">
      <c r="A66" s="158">
        <v>40</v>
      </c>
      <c r="B66" s="251" t="s">
        <v>155</v>
      </c>
      <c r="C66" s="252"/>
      <c r="D66" s="252"/>
      <c r="E66" s="252"/>
      <c r="F66" s="253"/>
      <c r="G66" s="166">
        <v>45560</v>
      </c>
      <c r="H66" s="167"/>
      <c r="I66" s="168"/>
      <c r="J66" s="168"/>
      <c r="K66" s="225"/>
      <c r="L66" s="169">
        <v>50000</v>
      </c>
      <c r="M66" s="164" t="s">
        <v>28</v>
      </c>
    </row>
    <row r="67" spans="1:13" s="94" customFormat="1" ht="23.25" x14ac:dyDescent="0.25">
      <c r="A67" s="158">
        <v>41</v>
      </c>
      <c r="B67" s="251" t="s">
        <v>159</v>
      </c>
      <c r="C67" s="252"/>
      <c r="D67" s="252"/>
      <c r="E67" s="252"/>
      <c r="F67" s="253"/>
      <c r="G67" s="166">
        <v>45567</v>
      </c>
      <c r="H67" s="167"/>
      <c r="I67" s="168"/>
      <c r="J67" s="168"/>
      <c r="K67" s="225"/>
      <c r="L67" s="169">
        <v>50000</v>
      </c>
      <c r="M67" s="164" t="s">
        <v>28</v>
      </c>
    </row>
    <row r="68" spans="1:13" s="94" customFormat="1" ht="23.25" x14ac:dyDescent="0.25">
      <c r="A68" s="158">
        <v>42</v>
      </c>
      <c r="B68" s="251" t="s">
        <v>160</v>
      </c>
      <c r="C68" s="252"/>
      <c r="D68" s="252"/>
      <c r="E68" s="252"/>
      <c r="F68" s="253"/>
      <c r="G68" s="166">
        <v>45575</v>
      </c>
      <c r="H68" s="167"/>
      <c r="I68" s="168"/>
      <c r="J68" s="168"/>
      <c r="K68" s="225"/>
      <c r="L68" s="169">
        <v>50000</v>
      </c>
      <c r="M68" s="164" t="s">
        <v>28</v>
      </c>
    </row>
    <row r="69" spans="1:13" s="94" customFormat="1" ht="23.25" x14ac:dyDescent="0.25">
      <c r="A69" s="158"/>
      <c r="B69" s="251" t="s">
        <v>166</v>
      </c>
      <c r="C69" s="252"/>
      <c r="D69" s="252"/>
      <c r="E69" s="252"/>
      <c r="F69" s="253"/>
      <c r="G69" s="166">
        <v>45592</v>
      </c>
      <c r="H69" s="167"/>
      <c r="I69" s="168"/>
      <c r="J69" s="168"/>
      <c r="K69" s="225"/>
      <c r="L69" s="169">
        <v>50000</v>
      </c>
      <c r="M69" s="164" t="s">
        <v>28</v>
      </c>
    </row>
    <row r="70" spans="1:13" s="94" customFormat="1" ht="23.25" x14ac:dyDescent="0.25">
      <c r="A70" s="158"/>
      <c r="B70" s="251" t="s">
        <v>168</v>
      </c>
      <c r="C70" s="252"/>
      <c r="D70" s="252"/>
      <c r="E70" s="252"/>
      <c r="F70" s="253"/>
      <c r="G70" s="166">
        <v>45599</v>
      </c>
      <c r="H70" s="167"/>
      <c r="I70" s="168"/>
      <c r="J70" s="168"/>
      <c r="K70" s="225"/>
      <c r="L70" s="169">
        <v>50000</v>
      </c>
      <c r="M70" s="164" t="s">
        <v>28</v>
      </c>
    </row>
    <row r="71" spans="1:13" s="94" customFormat="1" ht="23.25" x14ac:dyDescent="0.25">
      <c r="A71" s="158"/>
      <c r="B71" s="251" t="s">
        <v>187</v>
      </c>
      <c r="C71" s="252"/>
      <c r="D71" s="252"/>
      <c r="E71" s="252"/>
      <c r="F71" s="253"/>
      <c r="G71" s="166">
        <v>45650</v>
      </c>
      <c r="H71" s="167"/>
      <c r="I71" s="168"/>
      <c r="J71" s="168"/>
      <c r="K71" s="225"/>
      <c r="L71" s="169">
        <v>50000</v>
      </c>
      <c r="M71" s="164" t="s">
        <v>28</v>
      </c>
    </row>
    <row r="72" spans="1:13" s="94" customFormat="1" ht="23.25" x14ac:dyDescent="0.25">
      <c r="A72" s="158"/>
      <c r="B72" s="251" t="s">
        <v>188</v>
      </c>
      <c r="C72" s="252"/>
      <c r="D72" s="252"/>
      <c r="E72" s="252"/>
      <c r="F72" s="253"/>
      <c r="G72" s="166">
        <v>45652</v>
      </c>
      <c r="H72" s="167"/>
      <c r="I72" s="168"/>
      <c r="J72" s="168"/>
      <c r="K72" s="225"/>
      <c r="L72" s="169">
        <v>50000</v>
      </c>
      <c r="M72" s="164" t="s">
        <v>28</v>
      </c>
    </row>
    <row r="73" spans="1:13" s="94" customFormat="1" ht="23.25" x14ac:dyDescent="0.25">
      <c r="A73" s="158"/>
      <c r="B73" s="251" t="s">
        <v>192</v>
      </c>
      <c r="C73" s="252"/>
      <c r="D73" s="252"/>
      <c r="E73" s="252"/>
      <c r="F73" s="253"/>
      <c r="G73" s="166">
        <v>45686</v>
      </c>
      <c r="H73" s="167"/>
      <c r="I73" s="168"/>
      <c r="J73" s="168"/>
      <c r="K73" s="225"/>
      <c r="L73" s="169">
        <v>50000</v>
      </c>
      <c r="M73" s="164" t="s">
        <v>28</v>
      </c>
    </row>
    <row r="74" spans="1:13" s="94" customFormat="1" ht="23.25" x14ac:dyDescent="0.25">
      <c r="A74" s="158"/>
      <c r="B74" s="251" t="s">
        <v>193</v>
      </c>
      <c r="C74" s="252"/>
      <c r="D74" s="252"/>
      <c r="E74" s="252"/>
      <c r="F74" s="253"/>
      <c r="G74" s="166">
        <v>45701</v>
      </c>
      <c r="H74" s="167"/>
      <c r="I74" s="168"/>
      <c r="J74" s="168"/>
      <c r="K74" s="225"/>
      <c r="L74" s="169">
        <v>50000</v>
      </c>
      <c r="M74" s="164" t="s">
        <v>28</v>
      </c>
    </row>
    <row r="75" spans="1:13" s="94" customFormat="1" ht="23.25" x14ac:dyDescent="0.25">
      <c r="A75" s="158"/>
      <c r="B75" s="251" t="s">
        <v>198</v>
      </c>
      <c r="C75" s="252"/>
      <c r="D75" s="252"/>
      <c r="E75" s="252"/>
      <c r="F75" s="253"/>
      <c r="G75" s="166">
        <v>45720</v>
      </c>
      <c r="H75" s="167"/>
      <c r="I75" s="168"/>
      <c r="J75" s="168"/>
      <c r="K75" s="225"/>
      <c r="L75" s="169">
        <v>100000</v>
      </c>
      <c r="M75" s="164" t="s">
        <v>28</v>
      </c>
    </row>
    <row r="76" spans="1:13" s="94" customFormat="1" ht="23.25" x14ac:dyDescent="0.25">
      <c r="A76" s="158"/>
      <c r="B76" s="251" t="s">
        <v>199</v>
      </c>
      <c r="C76" s="252"/>
      <c r="D76" s="252"/>
      <c r="E76" s="252"/>
      <c r="F76" s="253"/>
      <c r="G76" s="166">
        <v>45732</v>
      </c>
      <c r="H76" s="167"/>
      <c r="I76" s="168"/>
      <c r="J76" s="168"/>
      <c r="K76" s="225"/>
      <c r="L76" s="169">
        <v>50000</v>
      </c>
      <c r="M76" s="164" t="s">
        <v>28</v>
      </c>
    </row>
    <row r="77" spans="1:13" s="94" customFormat="1" ht="23.25" x14ac:dyDescent="0.25">
      <c r="A77" s="158"/>
      <c r="B77" s="251" t="s">
        <v>200</v>
      </c>
      <c r="C77" s="252"/>
      <c r="D77" s="252"/>
      <c r="E77" s="252"/>
      <c r="F77" s="253"/>
      <c r="G77" s="166">
        <v>45742</v>
      </c>
      <c r="H77" s="167"/>
      <c r="I77" s="168"/>
      <c r="J77" s="168"/>
      <c r="K77" s="225"/>
      <c r="L77" s="169">
        <v>50000</v>
      </c>
      <c r="M77" s="164" t="s">
        <v>28</v>
      </c>
    </row>
    <row r="78" spans="1:13" s="94" customFormat="1" ht="23.25" x14ac:dyDescent="0.25">
      <c r="A78" s="158"/>
      <c r="B78" s="251"/>
      <c r="C78" s="252"/>
      <c r="D78" s="252"/>
      <c r="E78" s="252"/>
      <c r="F78" s="253"/>
      <c r="G78" s="166"/>
      <c r="H78" s="167"/>
      <c r="I78" s="168"/>
      <c r="J78" s="168"/>
      <c r="K78" s="225"/>
      <c r="L78" s="169"/>
      <c r="M78" s="164"/>
    </row>
    <row r="79" spans="1:13" s="94" customFormat="1" ht="23.25" x14ac:dyDescent="0.25">
      <c r="A79" s="158"/>
      <c r="B79" s="251"/>
      <c r="C79" s="252"/>
      <c r="D79" s="252"/>
      <c r="E79" s="252"/>
      <c r="F79" s="253"/>
      <c r="G79" s="166"/>
      <c r="H79" s="167"/>
      <c r="I79" s="168"/>
      <c r="J79" s="168"/>
      <c r="K79" s="225"/>
      <c r="L79" s="169"/>
      <c r="M79" s="164"/>
    </row>
    <row r="80" spans="1:13" s="94" customFormat="1" ht="23.25" x14ac:dyDescent="0.25">
      <c r="A80" s="158"/>
      <c r="B80" s="251"/>
      <c r="C80" s="252"/>
      <c r="D80" s="252"/>
      <c r="E80" s="252"/>
      <c r="F80" s="253"/>
      <c r="G80" s="166"/>
      <c r="H80" s="167"/>
      <c r="I80" s="168"/>
      <c r="J80" s="168"/>
      <c r="K80" s="225"/>
      <c r="L80" s="169"/>
      <c r="M80" s="164"/>
    </row>
    <row r="81" spans="1:13" s="94" customFormat="1" ht="23.25" x14ac:dyDescent="0.25">
      <c r="A81" s="158"/>
      <c r="B81" s="251"/>
      <c r="C81" s="252"/>
      <c r="D81" s="252"/>
      <c r="E81" s="252"/>
      <c r="F81" s="253"/>
      <c r="G81" s="166"/>
      <c r="H81" s="167"/>
      <c r="I81" s="168"/>
      <c r="J81" s="168"/>
      <c r="K81" s="225"/>
      <c r="L81" s="169"/>
      <c r="M81" s="164"/>
    </row>
    <row r="82" spans="1:13" s="94" customFormat="1" ht="24" thickBot="1" x14ac:dyDescent="0.3">
      <c r="A82" s="158"/>
      <c r="B82" s="251"/>
      <c r="C82" s="252"/>
      <c r="D82" s="252"/>
      <c r="E82" s="252"/>
      <c r="F82" s="253"/>
      <c r="G82" s="166"/>
      <c r="H82" s="167"/>
      <c r="I82" s="168"/>
      <c r="J82" s="168"/>
      <c r="K82" s="225"/>
      <c r="L82" s="169"/>
      <c r="M82" s="164"/>
    </row>
    <row r="83" spans="1:13" s="61" customFormat="1" ht="22.5" thickTop="1" thickBot="1" x14ac:dyDescent="0.3">
      <c r="A83" s="274" t="s">
        <v>13</v>
      </c>
      <c r="B83" s="272"/>
      <c r="C83" s="272"/>
      <c r="D83" s="272"/>
      <c r="E83" s="272"/>
      <c r="F83" s="272"/>
      <c r="G83" s="57"/>
      <c r="H83" s="57"/>
      <c r="I83" s="190"/>
      <c r="J83" s="190"/>
      <c r="K83" s="222"/>
      <c r="L83" s="123">
        <f>SUM(L28:L82)</f>
        <v>4260000</v>
      </c>
      <c r="M83" s="60"/>
    </row>
    <row r="84" spans="1:13" ht="22.5" thickTop="1" thickBot="1" x14ac:dyDescent="0.3">
      <c r="A84" s="120"/>
      <c r="B84" s="271" t="s">
        <v>13</v>
      </c>
      <c r="C84" s="272"/>
      <c r="D84" s="272"/>
      <c r="E84" s="272"/>
      <c r="F84" s="273"/>
      <c r="G84" s="121"/>
      <c r="H84" s="121"/>
      <c r="I84" s="193"/>
      <c r="J84" s="193"/>
      <c r="K84" s="226"/>
      <c r="L84" s="123">
        <f>+L25-L83</f>
        <v>-448657.79999999981</v>
      </c>
      <c r="M84" s="124"/>
    </row>
    <row r="85" spans="1:13" ht="15.75" thickTop="1" x14ac:dyDescent="0.25"/>
  </sheetData>
  <autoFilter ref="A2:N77"/>
  <mergeCells count="65">
    <mergeCell ref="B81:F81"/>
    <mergeCell ref="B82:F82"/>
    <mergeCell ref="B76:F76"/>
    <mergeCell ref="B77:F77"/>
    <mergeCell ref="B78:F78"/>
    <mergeCell ref="B79:F79"/>
    <mergeCell ref="B80:F80"/>
    <mergeCell ref="A2:A3"/>
    <mergeCell ref="E2:E3"/>
    <mergeCell ref="F2:F3"/>
    <mergeCell ref="L2:L3"/>
    <mergeCell ref="M2:M3"/>
    <mergeCell ref="K2:K3"/>
    <mergeCell ref="B37:F37"/>
    <mergeCell ref="A26:F26"/>
    <mergeCell ref="A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49:F49"/>
    <mergeCell ref="B38:F38"/>
    <mergeCell ref="B39:F39"/>
    <mergeCell ref="B40:F40"/>
    <mergeCell ref="B41:F41"/>
    <mergeCell ref="B42:F42"/>
    <mergeCell ref="B43:F43"/>
    <mergeCell ref="B44:F44"/>
    <mergeCell ref="B45:F45"/>
    <mergeCell ref="B46:F46"/>
    <mergeCell ref="B47:F47"/>
    <mergeCell ref="B48:F48"/>
    <mergeCell ref="B61:F61"/>
    <mergeCell ref="B50:F50"/>
    <mergeCell ref="B51:F51"/>
    <mergeCell ref="B52:F52"/>
    <mergeCell ref="B53:F53"/>
    <mergeCell ref="B54:F54"/>
    <mergeCell ref="B55:F55"/>
    <mergeCell ref="B56:F56"/>
    <mergeCell ref="B57:F57"/>
    <mergeCell ref="B58:F58"/>
    <mergeCell ref="B59:F59"/>
    <mergeCell ref="B60:F60"/>
    <mergeCell ref="B68:F68"/>
    <mergeCell ref="A83:F83"/>
    <mergeCell ref="B84:F84"/>
    <mergeCell ref="B62:F62"/>
    <mergeCell ref="B63:F63"/>
    <mergeCell ref="B64:F64"/>
    <mergeCell ref="B65:F65"/>
    <mergeCell ref="B66:F66"/>
    <mergeCell ref="B67:F67"/>
    <mergeCell ref="B69:F69"/>
    <mergeCell ref="B70:F70"/>
    <mergeCell ref="B71:F71"/>
    <mergeCell ref="B72:F72"/>
    <mergeCell ref="B73:F73"/>
    <mergeCell ref="B74:F74"/>
    <mergeCell ref="B75:F75"/>
  </mergeCells>
  <printOptions horizontalCentered="1" verticalCentered="1"/>
  <pageMargins left="0.7" right="0.7" top="0.75" bottom="0.75" header="0.3" footer="0.3"/>
  <pageSetup paperSize="9" scale="28" orientation="landscape" r:id="rId1"/>
  <ignoredErrors>
    <ignoredError sqref="L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rightToLeft="1" topLeftCell="A34" zoomScale="70" zoomScaleNormal="70" workbookViewId="0">
      <selection activeCell="G31" sqref="G31"/>
    </sheetView>
  </sheetViews>
  <sheetFormatPr defaultColWidth="9" defaultRowHeight="15" x14ac:dyDescent="0.25"/>
  <cols>
    <col min="1" max="1" width="9.28515625" style="1" bestFit="1" customWidth="1"/>
    <col min="2" max="2" width="34.140625" style="1" customWidth="1"/>
    <col min="3" max="3" width="16" style="1" customWidth="1"/>
    <col min="4" max="4" width="13.140625" style="1" customWidth="1"/>
    <col min="5" max="5" width="17.28515625" style="1" customWidth="1"/>
    <col min="6" max="6" width="12.5703125" style="1" bestFit="1" customWidth="1"/>
    <col min="7" max="7" width="9" style="1"/>
    <col min="8" max="8" width="15" style="2" bestFit="1" customWidth="1"/>
    <col min="9" max="9" width="16.7109375" style="2" bestFit="1" customWidth="1"/>
    <col min="10" max="10" width="12.42578125" style="1" bestFit="1" customWidth="1"/>
    <col min="11" max="11" width="23.7109375" style="2" bestFit="1" customWidth="1"/>
    <col min="12" max="12" width="38.85546875" style="1" bestFit="1" customWidth="1"/>
    <col min="13" max="16384" width="9" style="1"/>
  </cols>
  <sheetData>
    <row r="1" spans="1:12" s="24" customFormat="1" ht="57" customHeight="1" thickBot="1" x14ac:dyDescent="0.3">
      <c r="A1" s="23" t="s">
        <v>27</v>
      </c>
      <c r="B1" s="23" t="s">
        <v>28</v>
      </c>
      <c r="C1" s="23" t="s">
        <v>72</v>
      </c>
      <c r="E1" s="24" t="s">
        <v>32</v>
      </c>
      <c r="F1" s="25"/>
      <c r="G1" s="24" t="s">
        <v>33</v>
      </c>
      <c r="H1" s="26"/>
      <c r="I1" s="26"/>
      <c r="J1" s="25"/>
      <c r="K1" s="26"/>
      <c r="L1" s="25"/>
    </row>
    <row r="2" spans="1:12" ht="32.25" customHeight="1" thickTop="1" x14ac:dyDescent="0.25">
      <c r="A2" s="243" t="s">
        <v>6</v>
      </c>
      <c r="B2" s="29" t="s">
        <v>7</v>
      </c>
      <c r="C2" s="245" t="s">
        <v>8</v>
      </c>
      <c r="D2" s="245" t="s">
        <v>9</v>
      </c>
      <c r="E2" s="245" t="s">
        <v>10</v>
      </c>
      <c r="F2" s="245"/>
      <c r="G2" s="245"/>
      <c r="H2" s="245"/>
      <c r="I2" s="29"/>
      <c r="J2" s="29"/>
      <c r="K2" s="247" t="s">
        <v>40</v>
      </c>
      <c r="L2" s="231" t="s">
        <v>17</v>
      </c>
    </row>
    <row r="3" spans="1:12" ht="32.25" customHeight="1" thickBot="1" x14ac:dyDescent="0.3">
      <c r="A3" s="244"/>
      <c r="B3" s="30" t="s">
        <v>25</v>
      </c>
      <c r="C3" s="246"/>
      <c r="D3" s="246"/>
      <c r="E3" s="30" t="s">
        <v>11</v>
      </c>
      <c r="F3" s="30" t="s">
        <v>12</v>
      </c>
      <c r="G3" s="32" t="s">
        <v>13</v>
      </c>
      <c r="H3" s="32" t="s">
        <v>15</v>
      </c>
      <c r="I3" s="41" t="s">
        <v>44</v>
      </c>
      <c r="J3" s="40" t="s">
        <v>39</v>
      </c>
      <c r="K3" s="248"/>
      <c r="L3" s="232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/>
      <c r="E4" s="11"/>
      <c r="F4" s="11">
        <v>7</v>
      </c>
      <c r="G4" s="11">
        <f>+F4+E4</f>
        <v>7</v>
      </c>
      <c r="H4" s="12">
        <v>250000</v>
      </c>
      <c r="I4" s="12">
        <f>+H4*G4</f>
        <v>1750000</v>
      </c>
      <c r="J4" s="42"/>
      <c r="K4" s="12">
        <f>+J4*G4*H4</f>
        <v>0</v>
      </c>
      <c r="L4" s="13"/>
    </row>
    <row r="5" spans="1:12" ht="21.75" customHeight="1" x14ac:dyDescent="0.25">
      <c r="A5" s="6">
        <v>2</v>
      </c>
      <c r="B5" s="33" t="s">
        <v>1</v>
      </c>
      <c r="C5" s="33" t="s">
        <v>26</v>
      </c>
      <c r="D5" s="33"/>
      <c r="E5" s="33"/>
      <c r="F5" s="33">
        <v>1</v>
      </c>
      <c r="G5" s="11">
        <f t="shared" ref="G5:G16" si="0">+F5+E5</f>
        <v>1</v>
      </c>
      <c r="H5" s="5"/>
      <c r="I5" s="12">
        <f t="shared" ref="I5:I17" si="1">+H5*G5</f>
        <v>0</v>
      </c>
      <c r="J5" s="43"/>
      <c r="K5" s="12">
        <f t="shared" ref="K5:K9" si="2">+J5*G5*H5</f>
        <v>0</v>
      </c>
      <c r="L5" s="7"/>
    </row>
    <row r="6" spans="1:12" ht="21.75" customHeight="1" x14ac:dyDescent="0.25">
      <c r="A6" s="6">
        <v>3</v>
      </c>
      <c r="B6" s="33" t="s">
        <v>2</v>
      </c>
      <c r="C6" s="33" t="s">
        <v>26</v>
      </c>
      <c r="D6" s="33"/>
      <c r="E6" s="33"/>
      <c r="F6" s="33"/>
      <c r="G6" s="11">
        <f t="shared" si="0"/>
        <v>0</v>
      </c>
      <c r="H6" s="5"/>
      <c r="I6" s="12">
        <f t="shared" si="1"/>
        <v>0</v>
      </c>
      <c r="J6" s="43"/>
      <c r="K6" s="12">
        <f t="shared" si="2"/>
        <v>0</v>
      </c>
      <c r="L6" s="7"/>
    </row>
    <row r="7" spans="1:12" ht="21.75" customHeight="1" x14ac:dyDescent="0.25">
      <c r="A7" s="6">
        <v>4</v>
      </c>
      <c r="B7" s="33" t="s">
        <v>3</v>
      </c>
      <c r="C7" s="33" t="s">
        <v>26</v>
      </c>
      <c r="D7" s="33"/>
      <c r="E7" s="33"/>
      <c r="F7" s="33"/>
      <c r="G7" s="11">
        <f t="shared" si="0"/>
        <v>0</v>
      </c>
      <c r="H7" s="5"/>
      <c r="I7" s="12">
        <f t="shared" si="1"/>
        <v>0</v>
      </c>
      <c r="J7" s="43"/>
      <c r="K7" s="12">
        <f t="shared" si="2"/>
        <v>0</v>
      </c>
      <c r="L7" s="7"/>
    </row>
    <row r="8" spans="1:12" ht="21.75" customHeight="1" x14ac:dyDescent="0.25">
      <c r="A8" s="6">
        <v>5</v>
      </c>
      <c r="B8" s="33" t="s">
        <v>4</v>
      </c>
      <c r="C8" s="33" t="s">
        <v>26</v>
      </c>
      <c r="D8" s="33"/>
      <c r="E8" s="33"/>
      <c r="F8" s="33"/>
      <c r="G8" s="11">
        <f t="shared" si="0"/>
        <v>0</v>
      </c>
      <c r="H8" s="5"/>
      <c r="I8" s="12">
        <f t="shared" si="1"/>
        <v>0</v>
      </c>
      <c r="J8" s="43"/>
      <c r="K8" s="12">
        <f t="shared" si="2"/>
        <v>0</v>
      </c>
      <c r="L8" s="7"/>
    </row>
    <row r="9" spans="1:12" s="39" customFormat="1" ht="21.75" customHeight="1" x14ac:dyDescent="0.25">
      <c r="A9" s="36">
        <v>6</v>
      </c>
      <c r="B9" s="34" t="s">
        <v>5</v>
      </c>
      <c r="C9" s="34" t="s">
        <v>26</v>
      </c>
      <c r="D9" s="34"/>
      <c r="E9" s="34"/>
      <c r="F9" s="34"/>
      <c r="G9" s="11">
        <f t="shared" si="0"/>
        <v>0</v>
      </c>
      <c r="H9" s="37"/>
      <c r="I9" s="12">
        <f t="shared" si="1"/>
        <v>0</v>
      </c>
      <c r="J9" s="43"/>
      <c r="K9" s="12">
        <f t="shared" si="2"/>
        <v>0</v>
      </c>
      <c r="L9" s="38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/>
      <c r="E10" s="34"/>
      <c r="F10" s="34"/>
      <c r="G10" s="11">
        <f t="shared" si="0"/>
        <v>0</v>
      </c>
      <c r="H10" s="37"/>
      <c r="I10" s="12">
        <f t="shared" si="1"/>
        <v>0</v>
      </c>
      <c r="J10" s="43"/>
      <c r="K10" s="37">
        <f>+H10*G10</f>
        <v>0</v>
      </c>
      <c r="L10" s="38"/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/>
      <c r="E11" s="34"/>
      <c r="F11" s="34"/>
      <c r="G11" s="11">
        <f t="shared" si="0"/>
        <v>0</v>
      </c>
      <c r="H11" s="37"/>
      <c r="I11" s="12">
        <f t="shared" si="1"/>
        <v>0</v>
      </c>
      <c r="J11" s="43"/>
      <c r="K11" s="37">
        <f>+H11*G11</f>
        <v>0</v>
      </c>
      <c r="L11" s="38"/>
    </row>
    <row r="12" spans="1:12" s="39" customFormat="1" ht="21.75" customHeight="1" x14ac:dyDescent="0.25">
      <c r="A12" s="36">
        <v>9</v>
      </c>
      <c r="B12" s="34" t="s">
        <v>20</v>
      </c>
      <c r="C12" s="34" t="s">
        <v>26</v>
      </c>
      <c r="D12" s="34"/>
      <c r="E12" s="34"/>
      <c r="F12" s="34"/>
      <c r="G12" s="11">
        <f t="shared" si="0"/>
        <v>0</v>
      </c>
      <c r="H12" s="37"/>
      <c r="I12" s="12">
        <f t="shared" si="1"/>
        <v>0</v>
      </c>
      <c r="J12" s="43"/>
      <c r="K12" s="37">
        <f t="shared" ref="K12:K20" si="3">+H12*G12</f>
        <v>0</v>
      </c>
      <c r="L12" s="38"/>
    </row>
    <row r="13" spans="1:12" ht="21.75" customHeight="1" x14ac:dyDescent="0.25">
      <c r="A13" s="6">
        <v>10</v>
      </c>
      <c r="B13" s="33" t="s">
        <v>21</v>
      </c>
      <c r="C13" s="33" t="s">
        <v>26</v>
      </c>
      <c r="D13" s="33"/>
      <c r="E13" s="33"/>
      <c r="F13" s="33"/>
      <c r="G13" s="11">
        <f t="shared" si="0"/>
        <v>0</v>
      </c>
      <c r="H13" s="5"/>
      <c r="I13" s="12">
        <f t="shared" si="1"/>
        <v>0</v>
      </c>
      <c r="J13" s="43"/>
      <c r="K13" s="37">
        <f t="shared" si="3"/>
        <v>0</v>
      </c>
      <c r="L13" s="7"/>
    </row>
    <row r="14" spans="1:12" ht="21.75" customHeight="1" x14ac:dyDescent="0.25">
      <c r="A14" s="6">
        <v>11</v>
      </c>
      <c r="B14" s="33" t="s">
        <v>22</v>
      </c>
      <c r="C14" s="33" t="s">
        <v>26</v>
      </c>
      <c r="D14" s="33"/>
      <c r="E14" s="33"/>
      <c r="F14" s="33"/>
      <c r="G14" s="11">
        <f t="shared" si="0"/>
        <v>0</v>
      </c>
      <c r="H14" s="5"/>
      <c r="I14" s="12">
        <f t="shared" si="1"/>
        <v>0</v>
      </c>
      <c r="J14" s="43"/>
      <c r="K14" s="37">
        <f t="shared" si="3"/>
        <v>0</v>
      </c>
      <c r="L14" s="7"/>
    </row>
    <row r="15" spans="1:12" ht="21.75" customHeight="1" x14ac:dyDescent="0.25">
      <c r="A15" s="6">
        <v>12</v>
      </c>
      <c r="B15" s="33" t="s">
        <v>23</v>
      </c>
      <c r="C15" s="33" t="s">
        <v>26</v>
      </c>
      <c r="D15" s="33"/>
      <c r="E15" s="33"/>
      <c r="F15" s="33"/>
      <c r="G15" s="11">
        <f t="shared" si="0"/>
        <v>0</v>
      </c>
      <c r="H15" s="5"/>
      <c r="I15" s="12">
        <f t="shared" si="1"/>
        <v>0</v>
      </c>
      <c r="J15" s="43"/>
      <c r="K15" s="37">
        <f t="shared" si="3"/>
        <v>0</v>
      </c>
      <c r="L15" s="7"/>
    </row>
    <row r="16" spans="1:12" ht="21.75" customHeight="1" x14ac:dyDescent="0.25">
      <c r="A16" s="6">
        <v>13</v>
      </c>
      <c r="B16" s="33" t="s">
        <v>24</v>
      </c>
      <c r="C16" s="33" t="s">
        <v>26</v>
      </c>
      <c r="D16" s="33"/>
      <c r="E16" s="33"/>
      <c r="F16" s="33"/>
      <c r="G16" s="11">
        <f t="shared" si="0"/>
        <v>0</v>
      </c>
      <c r="H16" s="5"/>
      <c r="I16" s="12">
        <f t="shared" si="1"/>
        <v>0</v>
      </c>
      <c r="J16" s="43"/>
      <c r="K16" s="37">
        <f t="shared" si="3"/>
        <v>0</v>
      </c>
      <c r="L16" s="7"/>
    </row>
    <row r="17" spans="1:12" ht="21.75" customHeight="1" x14ac:dyDescent="0.25">
      <c r="A17" s="6"/>
      <c r="B17" s="33" t="s">
        <v>41</v>
      </c>
      <c r="C17" s="33"/>
      <c r="D17" s="33"/>
      <c r="E17" s="33"/>
      <c r="F17" s="33"/>
      <c r="G17" s="11"/>
      <c r="H17" s="5"/>
      <c r="I17" s="12">
        <f t="shared" si="1"/>
        <v>0</v>
      </c>
      <c r="J17" s="43"/>
      <c r="K17" s="37">
        <f t="shared" si="3"/>
        <v>0</v>
      </c>
      <c r="L17" s="7"/>
    </row>
    <row r="18" spans="1:12" ht="21.75" customHeight="1" x14ac:dyDescent="0.25">
      <c r="A18" s="6"/>
      <c r="B18" s="33" t="s">
        <v>43</v>
      </c>
      <c r="C18" s="33"/>
      <c r="D18" s="33"/>
      <c r="E18" s="33"/>
      <c r="F18" s="33"/>
      <c r="G18" s="11"/>
      <c r="H18" s="5"/>
      <c r="I18" s="12">
        <f>+I5*50%</f>
        <v>0</v>
      </c>
      <c r="J18" s="43"/>
      <c r="K18" s="37">
        <f t="shared" si="3"/>
        <v>0</v>
      </c>
      <c r="L18" s="7"/>
    </row>
    <row r="19" spans="1:12" ht="21.75" customHeight="1" x14ac:dyDescent="0.25">
      <c r="A19" s="6"/>
      <c r="B19" s="33" t="s">
        <v>42</v>
      </c>
      <c r="C19" s="33"/>
      <c r="D19" s="33"/>
      <c r="E19" s="33"/>
      <c r="F19" s="33"/>
      <c r="G19" s="11"/>
      <c r="H19" s="5"/>
      <c r="I19" s="12">
        <f>+I4*10%</f>
        <v>175000</v>
      </c>
      <c r="J19" s="43"/>
      <c r="K19" s="37">
        <f t="shared" si="3"/>
        <v>0</v>
      </c>
      <c r="L19" s="7"/>
    </row>
    <row r="20" spans="1:12" ht="21.75" customHeight="1" thickBot="1" x14ac:dyDescent="0.3">
      <c r="A20" s="6"/>
      <c r="B20" s="33"/>
      <c r="C20" s="33"/>
      <c r="D20" s="33"/>
      <c r="E20" s="33"/>
      <c r="F20" s="33"/>
      <c r="G20" s="11"/>
      <c r="H20" s="5"/>
      <c r="I20" s="12"/>
      <c r="J20" s="43"/>
      <c r="K20" s="37">
        <f t="shared" si="3"/>
        <v>0</v>
      </c>
      <c r="L20" s="7"/>
    </row>
    <row r="21" spans="1:12" ht="30" customHeight="1" thickTop="1" thickBot="1" x14ac:dyDescent="0.3">
      <c r="A21" s="280" t="s">
        <v>13</v>
      </c>
      <c r="B21" s="281"/>
      <c r="C21" s="281"/>
      <c r="D21" s="281"/>
      <c r="E21" s="28"/>
      <c r="F21" s="28"/>
      <c r="G21" s="28"/>
      <c r="H21" s="19"/>
      <c r="I21" s="19"/>
      <c r="J21" s="28"/>
      <c r="K21" s="19">
        <f>SUM(K4:K16)</f>
        <v>0</v>
      </c>
      <c r="L21" s="20"/>
    </row>
    <row r="22" spans="1:12" ht="26.25" customHeight="1" thickTop="1" x14ac:dyDescent="0.25">
      <c r="A22" s="282" t="s">
        <v>31</v>
      </c>
      <c r="B22" s="283"/>
      <c r="C22" s="283"/>
      <c r="D22" s="284"/>
      <c r="E22" s="69" t="s">
        <v>82</v>
      </c>
      <c r="F22" s="69"/>
      <c r="G22" s="69"/>
      <c r="H22" s="70"/>
      <c r="I22" s="70"/>
      <c r="J22" s="69"/>
      <c r="K22" s="70"/>
      <c r="L22" s="71"/>
    </row>
    <row r="23" spans="1:12" ht="27" customHeight="1" x14ac:dyDescent="0.25">
      <c r="A23" s="72">
        <v>1</v>
      </c>
      <c r="B23" s="277" t="s">
        <v>81</v>
      </c>
      <c r="C23" s="278"/>
      <c r="D23" s="279"/>
      <c r="E23" s="73">
        <v>45287</v>
      </c>
      <c r="F23" s="74"/>
      <c r="G23" s="74"/>
      <c r="H23" s="75"/>
      <c r="I23" s="75"/>
      <c r="J23" s="74"/>
      <c r="K23" s="78">
        <v>50000</v>
      </c>
      <c r="L23" s="79" t="s">
        <v>83</v>
      </c>
    </row>
    <row r="24" spans="1:12" ht="27" customHeight="1" x14ac:dyDescent="0.25">
      <c r="A24" s="72">
        <v>2</v>
      </c>
      <c r="B24" s="277" t="s">
        <v>173</v>
      </c>
      <c r="C24" s="278"/>
      <c r="D24" s="279"/>
      <c r="E24" s="73">
        <v>45301</v>
      </c>
      <c r="F24" s="74"/>
      <c r="G24" s="74"/>
      <c r="H24" s="75"/>
      <c r="I24" s="75"/>
      <c r="J24" s="74"/>
      <c r="K24" s="78">
        <v>200000</v>
      </c>
      <c r="L24" s="79" t="s">
        <v>83</v>
      </c>
    </row>
    <row r="25" spans="1:12" ht="27" customHeight="1" x14ac:dyDescent="0.25">
      <c r="A25" s="72">
        <v>3</v>
      </c>
      <c r="B25" s="277" t="s">
        <v>76</v>
      </c>
      <c r="C25" s="278"/>
      <c r="D25" s="279"/>
      <c r="E25" s="73">
        <v>45344</v>
      </c>
      <c r="F25" s="74"/>
      <c r="G25" s="74"/>
      <c r="H25" s="75"/>
      <c r="I25" s="75"/>
      <c r="J25" s="74"/>
      <c r="K25" s="80">
        <v>100000</v>
      </c>
      <c r="L25" s="81" t="s">
        <v>88</v>
      </c>
    </row>
    <row r="26" spans="1:12" ht="27" customHeight="1" x14ac:dyDescent="0.25">
      <c r="A26" s="72">
        <v>3</v>
      </c>
      <c r="B26" s="277" t="s">
        <v>84</v>
      </c>
      <c r="C26" s="278"/>
      <c r="D26" s="279"/>
      <c r="E26" s="73">
        <v>45350</v>
      </c>
      <c r="F26" s="74"/>
      <c r="G26" s="74"/>
      <c r="H26" s="75"/>
      <c r="I26" s="75"/>
      <c r="J26" s="74"/>
      <c r="K26" s="80">
        <v>100000</v>
      </c>
      <c r="L26" s="81" t="s">
        <v>88</v>
      </c>
    </row>
    <row r="27" spans="1:12" ht="27" customHeight="1" x14ac:dyDescent="0.25">
      <c r="A27" s="72">
        <v>4</v>
      </c>
      <c r="B27" s="277" t="s">
        <v>85</v>
      </c>
      <c r="C27" s="278"/>
      <c r="D27" s="279"/>
      <c r="E27" s="73">
        <v>45354</v>
      </c>
      <c r="F27" s="74"/>
      <c r="G27" s="74"/>
      <c r="H27" s="75"/>
      <c r="I27" s="75"/>
      <c r="J27" s="74"/>
      <c r="K27" s="80">
        <v>60000</v>
      </c>
      <c r="L27" s="81" t="s">
        <v>88</v>
      </c>
    </row>
    <row r="28" spans="1:12" ht="27" customHeight="1" x14ac:dyDescent="0.25">
      <c r="A28" s="72">
        <v>5</v>
      </c>
      <c r="B28" s="277" t="s">
        <v>86</v>
      </c>
      <c r="C28" s="278"/>
      <c r="D28" s="279"/>
      <c r="E28" s="73">
        <v>45363</v>
      </c>
      <c r="F28" s="74"/>
      <c r="G28" s="74"/>
      <c r="H28" s="75"/>
      <c r="I28" s="75"/>
      <c r="J28" s="74"/>
      <c r="K28" s="80">
        <v>40000</v>
      </c>
      <c r="L28" s="81" t="s">
        <v>88</v>
      </c>
    </row>
    <row r="29" spans="1:12" ht="27" customHeight="1" x14ac:dyDescent="0.25">
      <c r="A29" s="72">
        <v>6</v>
      </c>
      <c r="B29" s="277" t="s">
        <v>87</v>
      </c>
      <c r="C29" s="278"/>
      <c r="D29" s="279"/>
      <c r="E29" s="73">
        <v>45390</v>
      </c>
      <c r="F29" s="74"/>
      <c r="G29" s="74"/>
      <c r="H29" s="75"/>
      <c r="I29" s="75"/>
      <c r="J29" s="74"/>
      <c r="K29" s="80">
        <v>50000</v>
      </c>
      <c r="L29" s="81" t="s">
        <v>88</v>
      </c>
    </row>
    <row r="30" spans="1:12" ht="27" customHeight="1" x14ac:dyDescent="0.25">
      <c r="A30" s="72">
        <v>7</v>
      </c>
      <c r="B30" s="277" t="s">
        <v>89</v>
      </c>
      <c r="C30" s="278"/>
      <c r="D30" s="279"/>
      <c r="E30" s="73">
        <v>45292</v>
      </c>
      <c r="F30" s="74"/>
      <c r="G30" s="74"/>
      <c r="H30" s="75"/>
      <c r="I30" s="75"/>
      <c r="J30" s="74"/>
      <c r="K30" s="78">
        <v>100000</v>
      </c>
      <c r="L30" s="79" t="s">
        <v>83</v>
      </c>
    </row>
    <row r="31" spans="1:12" ht="27" customHeight="1" x14ac:dyDescent="0.25">
      <c r="A31" s="72">
        <v>8</v>
      </c>
      <c r="B31" s="277" t="s">
        <v>90</v>
      </c>
      <c r="C31" s="278"/>
      <c r="D31" s="279"/>
      <c r="E31" s="73">
        <v>45292</v>
      </c>
      <c r="F31" s="74"/>
      <c r="G31" s="74"/>
      <c r="H31" s="75"/>
      <c r="I31" s="75"/>
      <c r="J31" s="74"/>
      <c r="K31" s="78">
        <v>600000</v>
      </c>
      <c r="L31" s="79" t="s">
        <v>83</v>
      </c>
    </row>
    <row r="32" spans="1:12" ht="27" customHeight="1" x14ac:dyDescent="0.25">
      <c r="A32" s="72">
        <v>9</v>
      </c>
      <c r="B32" s="277" t="s">
        <v>91</v>
      </c>
      <c r="C32" s="278"/>
      <c r="D32" s="279"/>
      <c r="E32" s="73">
        <v>45312</v>
      </c>
      <c r="F32" s="74"/>
      <c r="G32" s="74"/>
      <c r="H32" s="75"/>
      <c r="I32" s="75"/>
      <c r="J32" s="74"/>
      <c r="K32" s="78">
        <v>100000</v>
      </c>
      <c r="L32" s="79" t="s">
        <v>83</v>
      </c>
    </row>
    <row r="33" spans="1:12" ht="27" customHeight="1" x14ac:dyDescent="0.25">
      <c r="A33" s="72">
        <v>10</v>
      </c>
      <c r="B33" s="277" t="s">
        <v>92</v>
      </c>
      <c r="C33" s="278"/>
      <c r="D33" s="279"/>
      <c r="E33" s="73">
        <v>45354</v>
      </c>
      <c r="F33" s="76"/>
      <c r="G33" s="76"/>
      <c r="H33" s="77"/>
      <c r="I33" s="77"/>
      <c r="J33" s="76"/>
      <c r="K33" s="82">
        <v>50000</v>
      </c>
      <c r="L33" s="79" t="s">
        <v>83</v>
      </c>
    </row>
    <row r="34" spans="1:12" ht="27" customHeight="1" x14ac:dyDescent="0.25">
      <c r="A34" s="72">
        <v>11</v>
      </c>
      <c r="B34" s="277" t="s">
        <v>93</v>
      </c>
      <c r="C34" s="278"/>
      <c r="D34" s="279"/>
      <c r="E34" s="73">
        <v>45356</v>
      </c>
      <c r="F34" s="76"/>
      <c r="G34" s="76"/>
      <c r="H34" s="77"/>
      <c r="I34" s="77"/>
      <c r="J34" s="76"/>
      <c r="K34" s="82">
        <v>50000</v>
      </c>
      <c r="L34" s="79" t="s">
        <v>83</v>
      </c>
    </row>
    <row r="35" spans="1:12" ht="27" customHeight="1" x14ac:dyDescent="0.25">
      <c r="A35" s="72">
        <v>12</v>
      </c>
      <c r="B35" s="277" t="s">
        <v>94</v>
      </c>
      <c r="C35" s="278"/>
      <c r="D35" s="279"/>
      <c r="E35" s="73">
        <v>45358</v>
      </c>
      <c r="F35" s="76"/>
      <c r="G35" s="76"/>
      <c r="H35" s="77"/>
      <c r="I35" s="77"/>
      <c r="J35" s="76"/>
      <c r="K35" s="82">
        <v>50000</v>
      </c>
      <c r="L35" s="79" t="s">
        <v>83</v>
      </c>
    </row>
    <row r="36" spans="1:12" ht="27" customHeight="1" x14ac:dyDescent="0.25">
      <c r="A36" s="72">
        <v>13</v>
      </c>
      <c r="B36" s="277" t="s">
        <v>95</v>
      </c>
      <c r="C36" s="278"/>
      <c r="D36" s="279"/>
      <c r="E36" s="73">
        <v>45364</v>
      </c>
      <c r="F36" s="76"/>
      <c r="G36" s="76"/>
      <c r="H36" s="77"/>
      <c r="I36" s="77"/>
      <c r="J36" s="76"/>
      <c r="K36" s="82">
        <v>50000</v>
      </c>
      <c r="L36" s="79" t="s">
        <v>83</v>
      </c>
    </row>
    <row r="37" spans="1:12" ht="27" customHeight="1" x14ac:dyDescent="0.25">
      <c r="A37" s="72">
        <v>14</v>
      </c>
      <c r="B37" s="277" t="s">
        <v>96</v>
      </c>
      <c r="C37" s="278"/>
      <c r="D37" s="279"/>
      <c r="E37" s="73">
        <v>45370</v>
      </c>
      <c r="F37" s="76"/>
      <c r="G37" s="76"/>
      <c r="H37" s="77"/>
      <c r="I37" s="77"/>
      <c r="J37" s="76"/>
      <c r="K37" s="82">
        <v>50000</v>
      </c>
      <c r="L37" s="79" t="s">
        <v>83</v>
      </c>
    </row>
    <row r="38" spans="1:12" ht="27" customHeight="1" x14ac:dyDescent="0.25">
      <c r="A38" s="72">
        <v>15</v>
      </c>
      <c r="B38" s="277" t="s">
        <v>97</v>
      </c>
      <c r="C38" s="278"/>
      <c r="D38" s="279"/>
      <c r="E38" s="73">
        <v>45374</v>
      </c>
      <c r="F38" s="76"/>
      <c r="G38" s="76"/>
      <c r="H38" s="77"/>
      <c r="I38" s="77"/>
      <c r="J38" s="76"/>
      <c r="K38" s="82">
        <v>50000</v>
      </c>
      <c r="L38" s="79" t="s">
        <v>83</v>
      </c>
    </row>
    <row r="39" spans="1:12" ht="21" x14ac:dyDescent="0.25">
      <c r="A39" s="72">
        <v>16</v>
      </c>
      <c r="B39" s="277" t="s">
        <v>98</v>
      </c>
      <c r="C39" s="278"/>
      <c r="D39" s="279"/>
      <c r="E39" s="73">
        <v>45376</v>
      </c>
      <c r="F39" s="76"/>
      <c r="G39" s="76"/>
      <c r="H39" s="77"/>
      <c r="I39" s="77"/>
      <c r="J39" s="76"/>
      <c r="K39" s="82">
        <v>50000</v>
      </c>
      <c r="L39" s="79" t="s">
        <v>83</v>
      </c>
    </row>
    <row r="40" spans="1:12" ht="27" customHeight="1" x14ac:dyDescent="0.25">
      <c r="A40" s="72">
        <v>17</v>
      </c>
      <c r="B40" s="277" t="s">
        <v>102</v>
      </c>
      <c r="C40" s="278"/>
      <c r="D40" s="279"/>
      <c r="E40" s="73">
        <v>45404</v>
      </c>
      <c r="F40" s="76"/>
      <c r="G40" s="76"/>
      <c r="H40" s="77"/>
      <c r="I40" s="77"/>
      <c r="J40" s="76"/>
      <c r="K40" s="82">
        <v>150000</v>
      </c>
      <c r="L40" s="79" t="s">
        <v>88</v>
      </c>
    </row>
    <row r="41" spans="1:12" ht="27" customHeight="1" x14ac:dyDescent="0.25">
      <c r="A41" s="72">
        <v>18</v>
      </c>
      <c r="B41" s="277" t="s">
        <v>103</v>
      </c>
      <c r="C41" s="278"/>
      <c r="D41" s="279"/>
      <c r="E41" s="73"/>
      <c r="F41" s="76"/>
      <c r="G41" s="76"/>
      <c r="H41" s="77"/>
      <c r="I41" s="77"/>
      <c r="J41" s="76"/>
      <c r="K41" s="82">
        <v>300000</v>
      </c>
      <c r="L41" s="79" t="s">
        <v>114</v>
      </c>
    </row>
    <row r="42" spans="1:12" ht="27" customHeight="1" x14ac:dyDescent="0.25">
      <c r="A42" s="72">
        <v>19</v>
      </c>
      <c r="B42" s="277"/>
      <c r="C42" s="278"/>
      <c r="D42" s="279"/>
      <c r="E42" s="73"/>
      <c r="F42" s="76"/>
      <c r="G42" s="76"/>
      <c r="H42" s="77"/>
      <c r="I42" s="77"/>
      <c r="J42" s="76"/>
      <c r="K42" s="82"/>
      <c r="L42" s="79"/>
    </row>
    <row r="43" spans="1:12" ht="27" customHeight="1" x14ac:dyDescent="0.25">
      <c r="A43" s="72">
        <v>20</v>
      </c>
      <c r="B43" s="277"/>
      <c r="C43" s="278"/>
      <c r="D43" s="279"/>
      <c r="E43" s="73"/>
      <c r="F43" s="76"/>
      <c r="G43" s="76"/>
      <c r="H43" s="77"/>
      <c r="I43" s="77"/>
      <c r="J43" s="76"/>
      <c r="K43" s="82"/>
      <c r="L43" s="79"/>
    </row>
    <row r="44" spans="1:12" ht="27" customHeight="1" x14ac:dyDescent="0.25">
      <c r="A44" s="72">
        <v>21</v>
      </c>
      <c r="B44" s="277"/>
      <c r="C44" s="278"/>
      <c r="D44" s="279"/>
      <c r="E44" s="73"/>
      <c r="F44" s="76"/>
      <c r="G44" s="76"/>
      <c r="H44" s="77"/>
      <c r="I44" s="77"/>
      <c r="J44" s="76"/>
      <c r="K44" s="82"/>
      <c r="L44" s="79"/>
    </row>
    <row r="45" spans="1:12" ht="27" customHeight="1" x14ac:dyDescent="0.25">
      <c r="A45" s="72">
        <v>22</v>
      </c>
      <c r="B45" s="277"/>
      <c r="C45" s="278"/>
      <c r="D45" s="279"/>
      <c r="E45" s="73"/>
      <c r="F45" s="76"/>
      <c r="G45" s="76"/>
      <c r="H45" s="77"/>
      <c r="I45" s="77"/>
      <c r="J45" s="76"/>
      <c r="K45" s="82"/>
      <c r="L45" s="79"/>
    </row>
    <row r="46" spans="1:12" ht="27" customHeight="1" x14ac:dyDescent="0.25">
      <c r="A46" s="72">
        <v>23</v>
      </c>
      <c r="B46" s="277"/>
      <c r="C46" s="278"/>
      <c r="D46" s="279"/>
      <c r="E46" s="73"/>
      <c r="F46" s="76"/>
      <c r="G46" s="76"/>
      <c r="H46" s="77"/>
      <c r="I46" s="77"/>
      <c r="J46" s="76"/>
      <c r="K46" s="82"/>
      <c r="L46" s="79"/>
    </row>
    <row r="47" spans="1:12" ht="27" customHeight="1" x14ac:dyDescent="0.25">
      <c r="A47" s="72">
        <v>24</v>
      </c>
      <c r="B47" s="277"/>
      <c r="C47" s="278"/>
      <c r="D47" s="279"/>
      <c r="E47" s="73"/>
      <c r="F47" s="76"/>
      <c r="G47" s="76"/>
      <c r="H47" s="77"/>
      <c r="I47" s="77"/>
      <c r="J47" s="76"/>
      <c r="K47" s="82"/>
      <c r="L47" s="79"/>
    </row>
    <row r="48" spans="1:12" ht="27" customHeight="1" x14ac:dyDescent="0.25">
      <c r="A48" s="72">
        <v>25</v>
      </c>
      <c r="B48" s="277"/>
      <c r="C48" s="278"/>
      <c r="D48" s="279"/>
      <c r="E48" s="73"/>
      <c r="F48" s="76"/>
      <c r="G48" s="76"/>
      <c r="H48" s="77"/>
      <c r="I48" s="77"/>
      <c r="J48" s="76"/>
      <c r="K48" s="82"/>
      <c r="L48" s="79"/>
    </row>
    <row r="49" spans="1:12" ht="27" customHeight="1" x14ac:dyDescent="0.25">
      <c r="A49" s="72">
        <v>26</v>
      </c>
      <c r="B49" s="277"/>
      <c r="C49" s="278"/>
      <c r="D49" s="279"/>
      <c r="E49" s="73"/>
      <c r="F49" s="76"/>
      <c r="G49" s="76"/>
      <c r="H49" s="77"/>
      <c r="I49" s="77"/>
      <c r="J49" s="76"/>
      <c r="K49" s="82"/>
      <c r="L49" s="79"/>
    </row>
    <row r="50" spans="1:12" ht="27" customHeight="1" x14ac:dyDescent="0.25">
      <c r="A50" s="72">
        <v>27</v>
      </c>
      <c r="B50" s="277"/>
      <c r="C50" s="278"/>
      <c r="D50" s="279"/>
      <c r="E50" s="73"/>
      <c r="F50" s="76"/>
      <c r="G50" s="76"/>
      <c r="H50" s="77"/>
      <c r="I50" s="77"/>
      <c r="J50" s="76"/>
      <c r="K50" s="82"/>
      <c r="L50" s="79"/>
    </row>
    <row r="51" spans="1:12" ht="27" customHeight="1" x14ac:dyDescent="0.25">
      <c r="A51" s="72">
        <v>28</v>
      </c>
      <c r="B51" s="277"/>
      <c r="C51" s="278"/>
      <c r="D51" s="279"/>
      <c r="E51" s="73"/>
      <c r="F51" s="76"/>
      <c r="G51" s="76"/>
      <c r="H51" s="77"/>
      <c r="I51" s="77"/>
      <c r="J51" s="76"/>
      <c r="K51" s="82"/>
      <c r="L51" s="79"/>
    </row>
    <row r="52" spans="1:12" ht="27" customHeight="1" x14ac:dyDescent="0.25">
      <c r="A52" s="72">
        <v>29</v>
      </c>
      <c r="B52" s="277"/>
      <c r="C52" s="278"/>
      <c r="D52" s="279"/>
      <c r="E52" s="73"/>
      <c r="F52" s="76"/>
      <c r="G52" s="76"/>
      <c r="H52" s="77"/>
      <c r="I52" s="77"/>
      <c r="J52" s="76"/>
      <c r="K52" s="82"/>
      <c r="L52" s="79"/>
    </row>
    <row r="53" spans="1:12" ht="27" customHeight="1" x14ac:dyDescent="0.25">
      <c r="A53" s="72">
        <v>30</v>
      </c>
      <c r="B53" s="277"/>
      <c r="C53" s="278"/>
      <c r="D53" s="279"/>
      <c r="E53" s="73"/>
      <c r="F53" s="76"/>
      <c r="G53" s="76"/>
      <c r="H53" s="77"/>
      <c r="I53" s="77"/>
      <c r="J53" s="76"/>
      <c r="K53" s="82"/>
      <c r="L53" s="79"/>
    </row>
    <row r="54" spans="1:12" ht="27" customHeight="1" x14ac:dyDescent="0.25">
      <c r="A54" s="72">
        <v>31</v>
      </c>
      <c r="B54" s="277"/>
      <c r="C54" s="278"/>
      <c r="D54" s="279"/>
      <c r="E54" s="73"/>
      <c r="F54" s="76"/>
      <c r="G54" s="76"/>
      <c r="H54" s="77"/>
      <c r="I54" s="77"/>
      <c r="J54" s="76"/>
      <c r="K54" s="82"/>
      <c r="L54" s="79"/>
    </row>
    <row r="55" spans="1:12" ht="27" customHeight="1" x14ac:dyDescent="0.25">
      <c r="A55" s="72">
        <v>32</v>
      </c>
      <c r="B55" s="277"/>
      <c r="C55" s="278"/>
      <c r="D55" s="279"/>
      <c r="E55" s="73"/>
      <c r="F55" s="76"/>
      <c r="G55" s="76"/>
      <c r="H55" s="77"/>
      <c r="I55" s="77"/>
      <c r="J55" s="76"/>
      <c r="K55" s="82"/>
      <c r="L55" s="79"/>
    </row>
    <row r="56" spans="1:12" ht="27" customHeight="1" x14ac:dyDescent="0.25">
      <c r="A56" s="72">
        <v>33</v>
      </c>
      <c r="B56" s="277"/>
      <c r="C56" s="278"/>
      <c r="D56" s="279"/>
      <c r="E56" s="73"/>
      <c r="F56" s="76"/>
      <c r="G56" s="76"/>
      <c r="H56" s="77"/>
      <c r="I56" s="77"/>
      <c r="J56" s="76"/>
      <c r="K56" s="82"/>
      <c r="L56" s="79"/>
    </row>
    <row r="57" spans="1:12" ht="27" customHeight="1" x14ac:dyDescent="0.25">
      <c r="A57" s="72">
        <v>34</v>
      </c>
      <c r="B57" s="277"/>
      <c r="C57" s="278"/>
      <c r="D57" s="279"/>
      <c r="E57" s="73"/>
      <c r="F57" s="76"/>
      <c r="G57" s="76"/>
      <c r="H57" s="77"/>
      <c r="I57" s="77"/>
      <c r="J57" s="76"/>
      <c r="K57" s="82"/>
      <c r="L57" s="79"/>
    </row>
    <row r="58" spans="1:12" ht="27" customHeight="1" x14ac:dyDescent="0.25">
      <c r="A58" s="72">
        <v>35</v>
      </c>
      <c r="B58" s="277"/>
      <c r="C58" s="278"/>
      <c r="D58" s="279"/>
      <c r="E58" s="73"/>
      <c r="F58" s="76"/>
      <c r="G58" s="76"/>
      <c r="H58" s="77"/>
      <c r="I58" s="77"/>
      <c r="J58" s="76"/>
      <c r="K58" s="82"/>
      <c r="L58" s="79"/>
    </row>
    <row r="59" spans="1:12" ht="27" customHeight="1" thickBot="1" x14ac:dyDescent="0.3">
      <c r="A59" s="72">
        <v>36</v>
      </c>
      <c r="B59" s="277"/>
      <c r="C59" s="278"/>
      <c r="D59" s="279"/>
      <c r="E59" s="73"/>
      <c r="F59" s="76"/>
      <c r="G59" s="76"/>
      <c r="H59" s="77"/>
      <c r="I59" s="77"/>
      <c r="J59" s="76"/>
      <c r="K59" s="82"/>
      <c r="L59" s="79"/>
    </row>
    <row r="60" spans="1:12" s="83" customFormat="1" ht="50.25" customHeight="1" thickTop="1" thickBot="1" x14ac:dyDescent="0.3">
      <c r="A60" s="285" t="s">
        <v>13</v>
      </c>
      <c r="B60" s="286"/>
      <c r="C60" s="286"/>
      <c r="D60" s="286"/>
      <c r="E60" s="84"/>
      <c r="F60" s="84"/>
      <c r="G60" s="84"/>
      <c r="H60" s="85"/>
      <c r="I60" s="85"/>
      <c r="J60" s="84"/>
      <c r="K60" s="85">
        <f>SUM(K23:K59)</f>
        <v>2200000</v>
      </c>
      <c r="L60" s="86"/>
    </row>
    <row r="61" spans="1:12" ht="54.75" customHeight="1" thickTop="1" thickBot="1" x14ac:dyDescent="0.3">
      <c r="A61" s="16"/>
      <c r="B61" s="233" t="s">
        <v>13</v>
      </c>
      <c r="C61" s="234"/>
      <c r="D61" s="235"/>
      <c r="E61" s="27"/>
      <c r="F61" s="28"/>
      <c r="G61" s="28"/>
      <c r="H61" s="19"/>
      <c r="I61" s="19"/>
      <c r="J61" s="28"/>
      <c r="K61" s="19">
        <f>K21-K60</f>
        <v>-2200000</v>
      </c>
      <c r="L61" s="93" t="s">
        <v>117</v>
      </c>
    </row>
    <row r="62" spans="1:12" ht="15.75" thickTop="1" x14ac:dyDescent="0.25"/>
  </sheetData>
  <autoFilter ref="A22:L41">
    <filterColumn colId="0" showButton="0"/>
    <filterColumn colId="1" showButton="0"/>
    <filterColumn colId="2" showButton="0"/>
  </autoFilter>
  <mergeCells count="47">
    <mergeCell ref="B57:D57"/>
    <mergeCell ref="B58:D58"/>
    <mergeCell ref="B52:D52"/>
    <mergeCell ref="B53:D53"/>
    <mergeCell ref="B54:D54"/>
    <mergeCell ref="B55:D55"/>
    <mergeCell ref="B56:D56"/>
    <mergeCell ref="B47:D47"/>
    <mergeCell ref="B48:D48"/>
    <mergeCell ref="B49:D49"/>
    <mergeCell ref="B50:D50"/>
    <mergeCell ref="B51:D51"/>
    <mergeCell ref="B42:D42"/>
    <mergeCell ref="B43:D43"/>
    <mergeCell ref="B44:D44"/>
    <mergeCell ref="B45:D45"/>
    <mergeCell ref="B46:D46"/>
    <mergeCell ref="A60:D60"/>
    <mergeCell ref="B61:D61"/>
    <mergeCell ref="B25:D25"/>
    <mergeCell ref="B26:D26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8:D38"/>
    <mergeCell ref="B59:D59"/>
    <mergeCell ref="L2:L3"/>
    <mergeCell ref="A21:D21"/>
    <mergeCell ref="A22:D22"/>
    <mergeCell ref="B23:D23"/>
    <mergeCell ref="A2:A3"/>
    <mergeCell ref="C2:C3"/>
    <mergeCell ref="D2:D3"/>
    <mergeCell ref="K2:K3"/>
    <mergeCell ref="B39:D39"/>
    <mergeCell ref="B40:D40"/>
    <mergeCell ref="B41:D41"/>
    <mergeCell ref="E2:H2"/>
    <mergeCell ref="B32:D32"/>
    <mergeCell ref="B24:D24"/>
  </mergeCells>
  <printOptions horizontalCentered="1" verticalCentered="1"/>
  <pageMargins left="0.7" right="0.7" top="0.75" bottom="0.75" header="0.3" footer="0.3"/>
  <pageSetup paperSize="9" scale="3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rightToLeft="1" topLeftCell="A10" zoomScale="96" zoomScaleNormal="96" workbookViewId="0">
      <selection activeCell="E20" sqref="E20"/>
    </sheetView>
  </sheetViews>
  <sheetFormatPr defaultColWidth="9" defaultRowHeight="15" x14ac:dyDescent="0.25"/>
  <cols>
    <col min="1" max="1" width="9" style="1"/>
    <col min="2" max="2" width="34.140625" style="1" customWidth="1"/>
    <col min="3" max="3" width="8.85546875" style="1" customWidth="1"/>
    <col min="4" max="4" width="8.42578125" style="1" bestFit="1" customWidth="1"/>
    <col min="5" max="5" width="10.85546875" style="1" bestFit="1" customWidth="1"/>
    <col min="6" max="6" width="12.5703125" style="1" bestFit="1" customWidth="1"/>
    <col min="7" max="7" width="9" style="1"/>
    <col min="8" max="8" width="11.42578125" style="2" bestFit="1" customWidth="1"/>
    <col min="9" max="9" width="14.42578125" style="2" bestFit="1" customWidth="1"/>
    <col min="10" max="10" width="20.42578125" style="1" customWidth="1"/>
    <col min="11" max="11" width="19" style="2" bestFit="1" customWidth="1"/>
    <col min="12" max="12" width="13.42578125" style="1" customWidth="1"/>
    <col min="13" max="16384" width="9" style="1"/>
  </cols>
  <sheetData>
    <row r="1" spans="1:12" s="24" customFormat="1" ht="43.5" customHeight="1" thickBot="1" x14ac:dyDescent="0.3">
      <c r="A1" s="23" t="s">
        <v>27</v>
      </c>
      <c r="B1" s="23" t="s">
        <v>28</v>
      </c>
      <c r="C1" s="23" t="s">
        <v>161</v>
      </c>
      <c r="E1" s="24" t="s">
        <v>32</v>
      </c>
      <c r="F1" s="25"/>
      <c r="G1" s="24" t="s">
        <v>33</v>
      </c>
      <c r="H1" s="26"/>
      <c r="I1" s="26"/>
      <c r="J1" s="25"/>
      <c r="K1" s="26" t="s">
        <v>34</v>
      </c>
      <c r="L1" s="25">
        <f ca="1">TODAY()</f>
        <v>45909</v>
      </c>
    </row>
    <row r="2" spans="1:12" ht="32.25" customHeight="1" thickTop="1" x14ac:dyDescent="0.25">
      <c r="A2" s="243" t="s">
        <v>6</v>
      </c>
      <c r="B2" s="186" t="s">
        <v>7</v>
      </c>
      <c r="C2" s="245" t="s">
        <v>8</v>
      </c>
      <c r="D2" s="245" t="s">
        <v>9</v>
      </c>
      <c r="E2" s="245" t="s">
        <v>10</v>
      </c>
      <c r="F2" s="245"/>
      <c r="G2" s="245"/>
      <c r="H2" s="245"/>
      <c r="I2" s="186"/>
      <c r="J2" s="186"/>
      <c r="K2" s="249" t="s">
        <v>40</v>
      </c>
      <c r="L2" s="231" t="s">
        <v>17</v>
      </c>
    </row>
    <row r="3" spans="1:12" ht="32.25" customHeight="1" thickBot="1" x14ac:dyDescent="0.3">
      <c r="A3" s="244"/>
      <c r="B3" s="187" t="s">
        <v>25</v>
      </c>
      <c r="C3" s="246"/>
      <c r="D3" s="246"/>
      <c r="E3" s="187" t="s">
        <v>11</v>
      </c>
      <c r="F3" s="187" t="s">
        <v>12</v>
      </c>
      <c r="G3" s="188" t="s">
        <v>13</v>
      </c>
      <c r="H3" s="188" t="s">
        <v>15</v>
      </c>
      <c r="I3" s="189" t="s">
        <v>44</v>
      </c>
      <c r="J3" s="40" t="s">
        <v>39</v>
      </c>
      <c r="K3" s="250"/>
      <c r="L3" s="232"/>
    </row>
    <row r="4" spans="1:12" ht="21.75" customHeight="1" thickTop="1" x14ac:dyDescent="0.25">
      <c r="A4" s="10">
        <v>1</v>
      </c>
      <c r="B4" s="11" t="s">
        <v>0</v>
      </c>
      <c r="C4" s="11" t="s">
        <v>26</v>
      </c>
      <c r="D4" s="11">
        <v>247</v>
      </c>
      <c r="E4" s="11">
        <v>0</v>
      </c>
      <c r="F4" s="11"/>
      <c r="G4" s="11">
        <f>+F4+E4</f>
        <v>0</v>
      </c>
      <c r="H4" s="12">
        <v>130</v>
      </c>
      <c r="I4" s="194">
        <f>+H4*G4</f>
        <v>0</v>
      </c>
      <c r="J4" s="42">
        <v>1</v>
      </c>
      <c r="K4" s="12">
        <f>+J4*G4*H4</f>
        <v>0</v>
      </c>
      <c r="L4" s="13"/>
    </row>
    <row r="5" spans="1:12" ht="21.75" customHeight="1" x14ac:dyDescent="0.25">
      <c r="A5" s="6">
        <v>2</v>
      </c>
      <c r="B5" s="33" t="s">
        <v>1</v>
      </c>
      <c r="C5" s="33" t="s">
        <v>26</v>
      </c>
      <c r="D5" s="33">
        <v>1185</v>
      </c>
      <c r="E5" s="33">
        <v>1185</v>
      </c>
      <c r="F5" s="33"/>
      <c r="G5" s="11">
        <f t="shared" ref="G5:G16" si="0">+F5+E5</f>
        <v>1185</v>
      </c>
      <c r="H5" s="5">
        <v>250</v>
      </c>
      <c r="I5" s="194">
        <f t="shared" ref="I5:I18" si="1">+H5*G5</f>
        <v>296250</v>
      </c>
      <c r="J5" s="43">
        <v>1</v>
      </c>
      <c r="K5" s="198">
        <f t="shared" ref="K5:K9" si="2">+J5*G5*H5</f>
        <v>296250</v>
      </c>
      <c r="L5" s="7"/>
    </row>
    <row r="6" spans="1:12" ht="21.75" customHeight="1" x14ac:dyDescent="0.25">
      <c r="A6" s="6">
        <v>3</v>
      </c>
      <c r="B6" s="33" t="s">
        <v>2</v>
      </c>
      <c r="C6" s="33" t="s">
        <v>26</v>
      </c>
      <c r="D6" s="33">
        <v>331</v>
      </c>
      <c r="E6" s="33">
        <v>351</v>
      </c>
      <c r="F6" s="33"/>
      <c r="G6" s="11">
        <f t="shared" si="0"/>
        <v>351</v>
      </c>
      <c r="H6" s="5">
        <v>450</v>
      </c>
      <c r="I6" s="194">
        <f t="shared" si="1"/>
        <v>157950</v>
      </c>
      <c r="J6" s="43">
        <v>1</v>
      </c>
      <c r="K6" s="198">
        <f t="shared" si="2"/>
        <v>157950</v>
      </c>
      <c r="L6" s="7"/>
    </row>
    <row r="7" spans="1:12" ht="21.75" customHeight="1" x14ac:dyDescent="0.25">
      <c r="A7" s="6">
        <v>4</v>
      </c>
      <c r="B7" s="33" t="s">
        <v>3</v>
      </c>
      <c r="C7" s="33" t="s">
        <v>26</v>
      </c>
      <c r="D7" s="33">
        <v>329</v>
      </c>
      <c r="E7" s="33"/>
      <c r="F7" s="33"/>
      <c r="G7" s="11">
        <f t="shared" si="0"/>
        <v>0</v>
      </c>
      <c r="H7" s="5">
        <f>+H6+15</f>
        <v>465</v>
      </c>
      <c r="I7" s="194">
        <f t="shared" si="1"/>
        <v>0</v>
      </c>
      <c r="J7" s="43">
        <v>1</v>
      </c>
      <c r="K7" s="12">
        <f t="shared" si="2"/>
        <v>0</v>
      </c>
      <c r="L7" s="7"/>
    </row>
    <row r="8" spans="1:12" ht="21.75" customHeight="1" x14ac:dyDescent="0.25">
      <c r="A8" s="6">
        <v>5</v>
      </c>
      <c r="B8" s="33" t="s">
        <v>4</v>
      </c>
      <c r="C8" s="33" t="s">
        <v>26</v>
      </c>
      <c r="D8" s="33">
        <v>297</v>
      </c>
      <c r="E8" s="33"/>
      <c r="F8" s="33"/>
      <c r="G8" s="11">
        <f t="shared" si="0"/>
        <v>0</v>
      </c>
      <c r="H8" s="5">
        <f t="shared" ref="H8:H16" si="3">+H7+15</f>
        <v>480</v>
      </c>
      <c r="I8" s="194">
        <f t="shared" si="1"/>
        <v>0</v>
      </c>
      <c r="J8" s="43">
        <v>1</v>
      </c>
      <c r="K8" s="12">
        <f t="shared" si="2"/>
        <v>0</v>
      </c>
      <c r="L8" s="7"/>
    </row>
    <row r="9" spans="1:12" s="39" customFormat="1" ht="21.75" customHeight="1" x14ac:dyDescent="0.25">
      <c r="A9" s="36">
        <v>6</v>
      </c>
      <c r="B9" s="34" t="s">
        <v>5</v>
      </c>
      <c r="C9" s="34" t="s">
        <v>26</v>
      </c>
      <c r="D9" s="34">
        <v>297</v>
      </c>
      <c r="E9" s="34"/>
      <c r="F9" s="34"/>
      <c r="G9" s="11">
        <f t="shared" si="0"/>
        <v>0</v>
      </c>
      <c r="H9" s="37">
        <f t="shared" si="3"/>
        <v>495</v>
      </c>
      <c r="I9" s="194">
        <f t="shared" si="1"/>
        <v>0</v>
      </c>
      <c r="J9" s="43">
        <v>1</v>
      </c>
      <c r="K9" s="12">
        <f t="shared" si="2"/>
        <v>0</v>
      </c>
      <c r="L9" s="38"/>
    </row>
    <row r="10" spans="1:12" s="39" customFormat="1" ht="21.75" customHeight="1" x14ac:dyDescent="0.25">
      <c r="A10" s="36">
        <v>7</v>
      </c>
      <c r="B10" s="34" t="s">
        <v>18</v>
      </c>
      <c r="C10" s="34" t="s">
        <v>26</v>
      </c>
      <c r="D10" s="34">
        <v>297</v>
      </c>
      <c r="E10" s="34"/>
      <c r="F10" s="34"/>
      <c r="G10" s="11">
        <f t="shared" si="0"/>
        <v>0</v>
      </c>
      <c r="H10" s="37">
        <f t="shared" si="3"/>
        <v>510</v>
      </c>
      <c r="I10" s="194">
        <f t="shared" si="1"/>
        <v>0</v>
      </c>
      <c r="J10" s="43">
        <v>1</v>
      </c>
      <c r="K10" s="37">
        <f>+H10*G10</f>
        <v>0</v>
      </c>
      <c r="L10" s="38"/>
    </row>
    <row r="11" spans="1:12" s="39" customFormat="1" ht="21.75" customHeight="1" x14ac:dyDescent="0.25">
      <c r="A11" s="36">
        <v>8</v>
      </c>
      <c r="B11" s="34" t="s">
        <v>19</v>
      </c>
      <c r="C11" s="34" t="s">
        <v>26</v>
      </c>
      <c r="D11" s="34">
        <v>297</v>
      </c>
      <c r="E11" s="34"/>
      <c r="F11" s="34"/>
      <c r="G11" s="11">
        <f t="shared" si="0"/>
        <v>0</v>
      </c>
      <c r="H11" s="37">
        <f t="shared" si="3"/>
        <v>525</v>
      </c>
      <c r="I11" s="194">
        <f t="shared" si="1"/>
        <v>0</v>
      </c>
      <c r="J11" s="43">
        <v>1</v>
      </c>
      <c r="K11" s="37">
        <f>+H11*G11</f>
        <v>0</v>
      </c>
      <c r="L11" s="38"/>
    </row>
    <row r="12" spans="1:12" s="39" customFormat="1" ht="21.75" customHeight="1" x14ac:dyDescent="0.25">
      <c r="A12" s="36">
        <v>9</v>
      </c>
      <c r="B12" s="34" t="s">
        <v>20</v>
      </c>
      <c r="C12" s="34" t="s">
        <v>26</v>
      </c>
      <c r="D12" s="34">
        <v>293</v>
      </c>
      <c r="E12" s="34"/>
      <c r="F12" s="34"/>
      <c r="G12" s="11">
        <f t="shared" si="0"/>
        <v>0</v>
      </c>
      <c r="H12" s="37">
        <f t="shared" si="3"/>
        <v>540</v>
      </c>
      <c r="I12" s="194">
        <f t="shared" si="1"/>
        <v>0</v>
      </c>
      <c r="J12" s="43">
        <v>1</v>
      </c>
      <c r="K12" s="37">
        <f t="shared" ref="K12:K20" si="4">+H12*G12</f>
        <v>0</v>
      </c>
      <c r="L12" s="38"/>
    </row>
    <row r="13" spans="1:12" ht="21.75" customHeight="1" x14ac:dyDescent="0.25">
      <c r="A13" s="6">
        <v>10</v>
      </c>
      <c r="B13" s="33" t="s">
        <v>21</v>
      </c>
      <c r="C13" s="33" t="s">
        <v>26</v>
      </c>
      <c r="D13" s="33">
        <v>293</v>
      </c>
      <c r="E13" s="33"/>
      <c r="F13" s="33"/>
      <c r="G13" s="11">
        <f t="shared" si="0"/>
        <v>0</v>
      </c>
      <c r="H13" s="5">
        <f t="shared" si="3"/>
        <v>555</v>
      </c>
      <c r="I13" s="194">
        <f t="shared" si="1"/>
        <v>0</v>
      </c>
      <c r="J13" s="43">
        <v>1</v>
      </c>
      <c r="K13" s="37">
        <f t="shared" si="4"/>
        <v>0</v>
      </c>
      <c r="L13" s="7"/>
    </row>
    <row r="14" spans="1:12" ht="21.75" customHeight="1" x14ac:dyDescent="0.25">
      <c r="A14" s="6">
        <v>11</v>
      </c>
      <c r="B14" s="33" t="s">
        <v>22</v>
      </c>
      <c r="C14" s="33" t="s">
        <v>26</v>
      </c>
      <c r="D14" s="33">
        <v>293</v>
      </c>
      <c r="E14" s="33"/>
      <c r="F14" s="33"/>
      <c r="G14" s="11">
        <f t="shared" si="0"/>
        <v>0</v>
      </c>
      <c r="H14" s="5">
        <f t="shared" si="3"/>
        <v>570</v>
      </c>
      <c r="I14" s="194">
        <f t="shared" si="1"/>
        <v>0</v>
      </c>
      <c r="J14" s="43">
        <v>1</v>
      </c>
      <c r="K14" s="37">
        <f t="shared" si="4"/>
        <v>0</v>
      </c>
      <c r="L14" s="7"/>
    </row>
    <row r="15" spans="1:12" ht="21.75" customHeight="1" x14ac:dyDescent="0.25">
      <c r="A15" s="6">
        <v>12</v>
      </c>
      <c r="B15" s="33" t="s">
        <v>23</v>
      </c>
      <c r="C15" s="33" t="s">
        <v>26</v>
      </c>
      <c r="D15" s="33">
        <v>289</v>
      </c>
      <c r="E15" s="33"/>
      <c r="F15" s="33"/>
      <c r="G15" s="11">
        <f t="shared" si="0"/>
        <v>0</v>
      </c>
      <c r="H15" s="5">
        <f t="shared" si="3"/>
        <v>585</v>
      </c>
      <c r="I15" s="194">
        <f t="shared" si="1"/>
        <v>0</v>
      </c>
      <c r="J15" s="43">
        <v>1</v>
      </c>
      <c r="K15" s="37">
        <f t="shared" si="4"/>
        <v>0</v>
      </c>
      <c r="L15" s="7"/>
    </row>
    <row r="16" spans="1:12" ht="21.75" customHeight="1" x14ac:dyDescent="0.25">
      <c r="A16" s="6">
        <v>13</v>
      </c>
      <c r="B16" s="33" t="s">
        <v>24</v>
      </c>
      <c r="C16" s="33" t="s">
        <v>26</v>
      </c>
      <c r="D16" s="33">
        <v>289</v>
      </c>
      <c r="E16" s="33"/>
      <c r="F16" s="33"/>
      <c r="G16" s="11">
        <f t="shared" si="0"/>
        <v>0</v>
      </c>
      <c r="H16" s="5">
        <f t="shared" si="3"/>
        <v>600</v>
      </c>
      <c r="I16" s="194">
        <f t="shared" si="1"/>
        <v>0</v>
      </c>
      <c r="J16" s="43">
        <v>1</v>
      </c>
      <c r="K16" s="37">
        <f t="shared" si="4"/>
        <v>0</v>
      </c>
      <c r="L16" s="7"/>
    </row>
    <row r="17" spans="1:13" ht="21.75" customHeight="1" x14ac:dyDescent="0.25">
      <c r="A17" s="6"/>
      <c r="B17" s="33" t="s">
        <v>41</v>
      </c>
      <c r="C17" s="33"/>
      <c r="D17" s="33"/>
      <c r="E17" s="33"/>
      <c r="F17" s="33"/>
      <c r="G17" s="11"/>
      <c r="H17" s="5"/>
      <c r="I17" s="194">
        <f t="shared" si="1"/>
        <v>0</v>
      </c>
      <c r="J17" s="43">
        <v>1</v>
      </c>
      <c r="K17" s="37">
        <f t="shared" si="4"/>
        <v>0</v>
      </c>
      <c r="L17" s="7"/>
    </row>
    <row r="18" spans="1:13" ht="21.75" customHeight="1" x14ac:dyDescent="0.25">
      <c r="A18" s="6"/>
      <c r="B18" s="33" t="s">
        <v>43</v>
      </c>
      <c r="C18" s="33"/>
      <c r="D18" s="33"/>
      <c r="E18" s="33"/>
      <c r="F18" s="33"/>
      <c r="G18" s="11"/>
      <c r="H18" s="5"/>
      <c r="I18" s="194">
        <f t="shared" si="1"/>
        <v>0</v>
      </c>
      <c r="J18" s="43">
        <v>0.5</v>
      </c>
      <c r="K18" s="37">
        <f t="shared" si="4"/>
        <v>0</v>
      </c>
      <c r="L18" s="7"/>
    </row>
    <row r="19" spans="1:13" ht="21.75" customHeight="1" x14ac:dyDescent="0.25">
      <c r="A19" s="6"/>
      <c r="B19" s="33" t="s">
        <v>42</v>
      </c>
      <c r="C19" s="33"/>
      <c r="D19" s="33"/>
      <c r="E19" s="33"/>
      <c r="F19" s="33"/>
      <c r="G19" s="11"/>
      <c r="H19" s="5"/>
      <c r="I19" s="194">
        <f>+I4*10%</f>
        <v>0</v>
      </c>
      <c r="J19" s="43">
        <v>0.1</v>
      </c>
      <c r="K19" s="37">
        <f t="shared" si="4"/>
        <v>0</v>
      </c>
      <c r="L19" s="7"/>
    </row>
    <row r="20" spans="1:13" ht="21.75" customHeight="1" thickBot="1" x14ac:dyDescent="0.3">
      <c r="A20" s="6"/>
      <c r="B20" s="33"/>
      <c r="C20" s="33"/>
      <c r="D20" s="33"/>
      <c r="E20" s="33"/>
      <c r="F20" s="33"/>
      <c r="G20" s="11"/>
      <c r="H20" s="5"/>
      <c r="I20" s="194"/>
      <c r="J20" s="43"/>
      <c r="K20" s="37">
        <f t="shared" si="4"/>
        <v>0</v>
      </c>
      <c r="L20" s="7"/>
    </row>
    <row r="21" spans="1:13" ht="30" customHeight="1" thickTop="1" thickBot="1" x14ac:dyDescent="0.3">
      <c r="A21" s="239" t="s">
        <v>13</v>
      </c>
      <c r="B21" s="234"/>
      <c r="C21" s="234"/>
      <c r="D21" s="234"/>
      <c r="E21" s="185"/>
      <c r="F21" s="185"/>
      <c r="G21" s="185"/>
      <c r="H21" s="19"/>
      <c r="I21" s="19"/>
      <c r="J21" s="185"/>
      <c r="K21" s="19">
        <f>SUM(K4:K20)</f>
        <v>454200</v>
      </c>
      <c r="L21" s="20"/>
    </row>
    <row r="22" spans="1:13" ht="39" customHeight="1" thickTop="1" thickBot="1" x14ac:dyDescent="0.3">
      <c r="A22" s="287" t="s">
        <v>164</v>
      </c>
      <c r="B22" s="288"/>
      <c r="C22" s="288"/>
      <c r="D22" s="289"/>
      <c r="E22" s="195" t="s">
        <v>73</v>
      </c>
      <c r="F22" s="195"/>
      <c r="G22" s="195"/>
      <c r="H22" s="196"/>
      <c r="I22" s="196"/>
      <c r="J22" s="195"/>
      <c r="K22" s="196" t="s">
        <v>163</v>
      </c>
      <c r="L22" s="197"/>
    </row>
    <row r="23" spans="1:13" ht="43.5" customHeight="1" thickTop="1" x14ac:dyDescent="0.25">
      <c r="A23" s="46"/>
      <c r="B23" s="290" t="s">
        <v>162</v>
      </c>
      <c r="C23" s="291"/>
      <c r="D23" s="292"/>
      <c r="E23" s="47">
        <v>45518</v>
      </c>
      <c r="F23" s="11"/>
      <c r="G23" s="11"/>
      <c r="H23" s="12"/>
      <c r="I23" s="12"/>
      <c r="J23" s="11"/>
      <c r="K23" s="12">
        <v>1812682</v>
      </c>
      <c r="L23" s="13" t="s">
        <v>28</v>
      </c>
    </row>
    <row r="24" spans="1:13" ht="43.5" customHeight="1" x14ac:dyDescent="0.25">
      <c r="A24" s="6">
        <v>1</v>
      </c>
      <c r="B24" s="240"/>
      <c r="C24" s="241"/>
      <c r="D24" s="242"/>
      <c r="E24" s="45"/>
      <c r="F24" s="33"/>
      <c r="G24" s="33"/>
      <c r="H24" s="5"/>
      <c r="I24" s="5"/>
      <c r="J24" s="33"/>
      <c r="K24" s="5"/>
      <c r="L24" s="7"/>
    </row>
    <row r="25" spans="1:13" ht="43.5" customHeight="1" x14ac:dyDescent="0.25">
      <c r="A25" s="6">
        <v>2</v>
      </c>
      <c r="B25" s="240"/>
      <c r="C25" s="241"/>
      <c r="D25" s="242"/>
      <c r="E25" s="45"/>
      <c r="F25" s="33"/>
      <c r="G25" s="33"/>
      <c r="H25" s="5"/>
      <c r="I25" s="5"/>
      <c r="J25" s="33"/>
      <c r="K25" s="5"/>
      <c r="L25" s="7"/>
    </row>
    <row r="26" spans="1:13" ht="43.5" customHeight="1" thickBot="1" x14ac:dyDescent="0.3">
      <c r="A26" s="6">
        <v>3</v>
      </c>
      <c r="B26" s="240"/>
      <c r="C26" s="241"/>
      <c r="D26" s="242"/>
      <c r="E26" s="45"/>
      <c r="F26" s="33"/>
      <c r="G26" s="33"/>
      <c r="H26" s="5"/>
      <c r="I26" s="5"/>
      <c r="J26" s="33"/>
      <c r="K26" s="5"/>
      <c r="L26" s="7"/>
    </row>
    <row r="27" spans="1:13" ht="30" customHeight="1" thickTop="1" thickBot="1" x14ac:dyDescent="0.3">
      <c r="A27" s="239" t="s">
        <v>13</v>
      </c>
      <c r="B27" s="234"/>
      <c r="C27" s="234"/>
      <c r="D27" s="234"/>
      <c r="E27" s="185"/>
      <c r="F27" s="185"/>
      <c r="G27" s="185"/>
      <c r="H27" s="19"/>
      <c r="I27" s="19"/>
      <c r="J27" s="185"/>
      <c r="K27" s="19">
        <f>SUM(K23:K26)</f>
        <v>1812682</v>
      </c>
      <c r="L27" s="20"/>
    </row>
    <row r="28" spans="1:13" ht="54.75" customHeight="1" thickTop="1" thickBot="1" x14ac:dyDescent="0.3">
      <c r="A28" s="16"/>
      <c r="B28" s="233" t="s">
        <v>13</v>
      </c>
      <c r="C28" s="234"/>
      <c r="D28" s="235"/>
      <c r="E28" s="184"/>
      <c r="F28" s="185"/>
      <c r="G28" s="185"/>
      <c r="H28" s="19"/>
      <c r="I28" s="19"/>
      <c r="J28" s="185"/>
      <c r="K28" s="19">
        <f>K21-K27</f>
        <v>-1358482</v>
      </c>
      <c r="L28" s="20"/>
      <c r="M28" s="1" t="s">
        <v>204</v>
      </c>
    </row>
    <row r="29" spans="1:13" ht="15.75" thickTop="1" x14ac:dyDescent="0.25"/>
  </sheetData>
  <mergeCells count="14">
    <mergeCell ref="L2:L3"/>
    <mergeCell ref="A2:A3"/>
    <mergeCell ref="C2:C3"/>
    <mergeCell ref="D2:D3"/>
    <mergeCell ref="E2:H2"/>
    <mergeCell ref="K2:K3"/>
    <mergeCell ref="A27:D27"/>
    <mergeCell ref="B28:D28"/>
    <mergeCell ref="A21:D21"/>
    <mergeCell ref="A22:D22"/>
    <mergeCell ref="B23:D23"/>
    <mergeCell ref="B24:D24"/>
    <mergeCell ref="B25:D25"/>
    <mergeCell ref="B26:D26"/>
  </mergeCells>
  <printOptions horizontalCentered="1" verticalCentered="1"/>
  <pageMargins left="0" right="0" top="0" bottom="0" header="0" footer="0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Sheet1</vt:lpstr>
      <vt:lpstr>A6</vt:lpstr>
      <vt:lpstr>A3</vt:lpstr>
      <vt:lpstr>A10</vt:lpstr>
      <vt:lpstr>ابراج المستقبل</vt:lpstr>
      <vt:lpstr>ابراج المستقبل متحدث</vt:lpstr>
      <vt:lpstr>باغوص 2</vt:lpstr>
      <vt:lpstr>A 11</vt:lpstr>
      <vt:lpstr>'A3'!Print_Area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2025-08-14T20:52:19Z</cp:lastPrinted>
  <dcterms:created xsi:type="dcterms:W3CDTF">2023-11-18T20:53:10Z</dcterms:created>
  <dcterms:modified xsi:type="dcterms:W3CDTF">2025-09-09T17:23:43Z</dcterms:modified>
</cp:coreProperties>
</file>